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boii\Desktop\HMDW\WiRef\Unterlagen Seminar\"/>
    </mc:Choice>
  </mc:AlternateContent>
  <xr:revisionPtr revIDLastSave="0" documentId="13_ncr:1_{9373D4F5-DC33-405F-8CFC-FDDA67C196F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urzbeschreibung" sheetId="6" r:id="rId1"/>
    <sheet name="JVA_referatsbezogen" sheetId="4" r:id="rId2"/>
    <sheet name="JVA_Gebarungserfolgsrechnung" sheetId="5" r:id="rId3"/>
  </sheets>
  <definedNames>
    <definedName name="_xlnm.Print_Area" localSheetId="1">JVA_referatsbezogen!$A$1:$D$198</definedName>
    <definedName name="_xlnm.Print_Titles" localSheetId="1">JVA_referatsbezogen!$1:$1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5" l="1"/>
  <c r="D96" i="4"/>
  <c r="D89" i="4"/>
  <c r="D82" i="4"/>
  <c r="D75" i="4"/>
  <c r="D68" i="4"/>
  <c r="D61" i="4"/>
  <c r="D54" i="4"/>
  <c r="D47" i="4"/>
  <c r="D40" i="4"/>
  <c r="D33" i="4"/>
  <c r="D26" i="4"/>
  <c r="D19" i="4"/>
  <c r="D12" i="4"/>
  <c r="C99" i="4"/>
  <c r="B51" i="4"/>
  <c r="B44" i="4"/>
  <c r="B37" i="4"/>
  <c r="B30" i="4"/>
  <c r="B23" i="4"/>
  <c r="B16" i="4"/>
  <c r="B9" i="4"/>
  <c r="B93" i="4"/>
  <c r="B86" i="4"/>
  <c r="B79" i="4"/>
  <c r="B72" i="4"/>
  <c r="B65" i="4"/>
  <c r="B58" i="4"/>
  <c r="B19" i="5" l="1"/>
  <c r="B7" i="5"/>
  <c r="C187" i="4" l="1"/>
  <c r="B14" i="5" l="1"/>
  <c r="B26" i="5"/>
  <c r="B25" i="5"/>
  <c r="B20" i="5"/>
  <c r="B3" i="5" l="1"/>
  <c r="B92" i="4" l="1"/>
  <c r="B85" i="4"/>
  <c r="B78" i="4"/>
  <c r="B71" i="4"/>
  <c r="B64" i="4"/>
  <c r="B57" i="4"/>
  <c r="B50" i="4"/>
  <c r="B43" i="4"/>
  <c r="B36" i="4"/>
  <c r="B29" i="4"/>
  <c r="B22" i="4"/>
  <c r="B15" i="4"/>
  <c r="B8" i="4"/>
  <c r="B44" i="5" l="1"/>
  <c r="F17" i="5"/>
  <c r="F15" i="5"/>
  <c r="F18" i="5"/>
  <c r="E5" i="5"/>
  <c r="E6" i="5"/>
  <c r="E7" i="5"/>
  <c r="B16" i="5"/>
  <c r="F16" i="5" s="1"/>
  <c r="B41" i="5"/>
  <c r="B37" i="5"/>
  <c r="F37" i="5" s="1"/>
  <c r="B34" i="5"/>
  <c r="B33" i="5"/>
  <c r="E33" i="5" s="1"/>
  <c r="B30" i="5"/>
  <c r="F30" i="5" s="1"/>
  <c r="B29" i="5"/>
  <c r="E29" i="5" s="1"/>
  <c r="F26" i="5"/>
  <c r="E25" i="5"/>
  <c r="B43" i="5"/>
  <c r="B13" i="5"/>
  <c r="F13" i="5" s="1"/>
  <c r="F14" i="5"/>
  <c r="B12" i="5"/>
  <c r="F12" i="5" s="1"/>
  <c r="B4" i="5"/>
  <c r="E4" i="5" s="1"/>
  <c r="C190" i="4"/>
  <c r="F19" i="5" l="1"/>
  <c r="D187" i="4"/>
  <c r="D189" i="4" s="1"/>
  <c r="B40" i="5" s="1"/>
  <c r="B8" i="5"/>
  <c r="B35" i="5"/>
  <c r="F34" i="5"/>
  <c r="E3" i="5"/>
  <c r="E43" i="5" s="1"/>
  <c r="E45" i="5" s="1"/>
  <c r="B31" i="5"/>
  <c r="B27" i="5"/>
  <c r="F43" i="5" l="1"/>
  <c r="F45" i="5" s="1"/>
  <c r="B21" i="5"/>
  <c r="B23" i="5" s="1"/>
  <c r="B38" i="5" s="1"/>
  <c r="B42" i="5" s="1"/>
  <c r="B45" i="5" s="1"/>
  <c r="D19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Windows-Benutzer</author>
  </authors>
  <commentList>
    <comment ref="B20" authorId="0" shapeId="0" xr:uid="{00000000-0006-0000-0200-000001000000}">
      <text>
        <r>
          <rPr>
            <sz val="9"/>
            <color indexed="81"/>
            <rFont val="Segoe UI"/>
            <family val="2"/>
          </rPr>
          <t>Laptop-Neuanschaffung:
€ 900 / 3 Jahre = € 300
zuzüglich Afa der Anschaffungen aus Vorjahren € 450 (siehe ANNAHME JVA_referatsbezogen)
Ergibt gesamt Afa € 750
€ 300 + € 450 = € 750</t>
        </r>
      </text>
    </comment>
    <comment ref="A47" authorId="0" shapeId="0" xr:uid="{00000000-0006-0000-0200-000002000000}">
      <text>
        <r>
          <rPr>
            <sz val="9"/>
            <color indexed="81"/>
            <rFont val="Segoe UI"/>
            <family val="2"/>
          </rPr>
          <t>Stand der Rücklagen lt. dem letztverfügbaren Jahresabschluss
(für die erste Erstellung JVA 2018/19 ist dies der Jahresabschluss per 30.6.2017)</t>
        </r>
      </text>
    </comment>
  </commentList>
</comments>
</file>

<file path=xl/sharedStrings.xml><?xml version="1.0" encoding="utf-8"?>
<sst xmlns="http://schemas.openxmlformats.org/spreadsheetml/2006/main" count="283" uniqueCount="181">
  <si>
    <t>Personal</t>
  </si>
  <si>
    <t>Vorsitz</t>
  </si>
  <si>
    <t>Wirtschaftsreferat</t>
  </si>
  <si>
    <t>Differenz absolut</t>
  </si>
  <si>
    <t>Sonstige Aufwendungen und Erträge</t>
  </si>
  <si>
    <t xml:space="preserve">Studierendenbeitrag </t>
  </si>
  <si>
    <t>I. Erträge im Zusammenhang mit der unmittelbaren Vertretungstätigkeit</t>
  </si>
  <si>
    <t>1. Studierendenbeiträge</t>
  </si>
  <si>
    <t>2. Beiträge gem. §§ 7 Abs. 2, 14 Abs. 3 oder 25 Abs. 3 HSG 2014</t>
  </si>
  <si>
    <t>3. Erträge aus Stiftungen, Spenden und Zuwendungen</t>
  </si>
  <si>
    <t>4. Erträge aus Inseraten und Werbung</t>
  </si>
  <si>
    <t>5. Sonstige Erträge</t>
  </si>
  <si>
    <t>SUMME I</t>
  </si>
  <si>
    <t>II. Aufwendungen im Zusammenhang mit der unmittelbaren Vertretungstätigkeit</t>
  </si>
  <si>
    <t>1. Personalaufwand</t>
  </si>
  <si>
    <t>a. Gehälter</t>
  </si>
  <si>
    <t>b. Aufwendungen für Abfertigungen und Leistungen an betriebliche MV-Kassen</t>
  </si>
  <si>
    <t>c. Aufwendungen für gesetzlich vorgeschriebene Sozialabgaben sowie vom Entgelt abhängige Abgaben und Pflichtbeiträge</t>
  </si>
  <si>
    <t>d. Sonstige Sozialaufwendungen</t>
  </si>
  <si>
    <t>2. Aufwandsentschädigungen</t>
  </si>
  <si>
    <t>3. Werkverträge und Honorare</t>
  </si>
  <si>
    <t>4. Sachaufwendungen</t>
  </si>
  <si>
    <t>5. Abschreibungen</t>
  </si>
  <si>
    <t>SUMME II</t>
  </si>
  <si>
    <t>III. Ergebnis der unmittelbaren Vertretungstätigkeit (= I. abzüglich II.)</t>
  </si>
  <si>
    <t>IV. Erträge aus Veranstaltungen</t>
  </si>
  <si>
    <t>V. Aufwendungen aus Veranstaltungen</t>
  </si>
  <si>
    <t>VI. Ergebnis aus Veranstaltungen (IV. abzüglich V.)</t>
  </si>
  <si>
    <t>VII. Erträge aus wirtschaftlichen Aktivitäten/Wirtschaftsbetrieben/ Beteiligungen</t>
  </si>
  <si>
    <t>VIII. Aufwendungen aus wirtschaftlichen Aktivitäten/Wirtschaftsbetrieben/ Beteiligungen</t>
  </si>
  <si>
    <t>IX. Ergebnis aus wirtschaftlichen Aktivitäten/Wirtschaftsbetrieben/ Beteiligungen (VII. abzüglich VIII.)</t>
  </si>
  <si>
    <t>X. Finanzerträge</t>
  </si>
  <si>
    <t>XI. Finanzaufwendungen</t>
  </si>
  <si>
    <t>XII. Finanzergebnis (X. abzüglich XI.)</t>
  </si>
  <si>
    <t>XIII. Steuern und Abgaben</t>
  </si>
  <si>
    <t>XIV. Ergebnis der laufenden Gebarung (Summe aus III., VI., IX., XII. abzüglich XIII.)</t>
  </si>
  <si>
    <t>XV. abzüglich Zuweisung zu Rücklagen</t>
  </si>
  <si>
    <t>XVI. zuzüglich Auflösung von Rücklagen</t>
  </si>
  <si>
    <t>XVII. Gebarungsüberschuss/-fehlbetrag</t>
  </si>
  <si>
    <t>Einnahmen
IST</t>
  </si>
  <si>
    <t>Ausgaben
IST</t>
  </si>
  <si>
    <t>Ausgaben
PLAN</t>
  </si>
  <si>
    <t>Einnahmen
PLAN</t>
  </si>
  <si>
    <t>1. Studienvertretungen</t>
  </si>
  <si>
    <t>Aufwandsentschädigungen</t>
  </si>
  <si>
    <t>Sachaufwand</t>
  </si>
  <si>
    <t>2. Hochschulvertretung</t>
  </si>
  <si>
    <t>Bankspesen</t>
  </si>
  <si>
    <t>Zinserträge</t>
  </si>
  <si>
    <t>Differenz
in %</t>
  </si>
  <si>
    <t>Veranstaltungen</t>
  </si>
  <si>
    <t>Subventionen lt. § 14 HSG</t>
  </si>
  <si>
    <t>Wirtschaftliche Aktivitäten</t>
  </si>
  <si>
    <t>Verbrauch Rücklagen</t>
  </si>
  <si>
    <t>Zuführung Rücklagen</t>
  </si>
  <si>
    <t>Einnahmen/Ausgaben GESAMT</t>
  </si>
  <si>
    <t>ggf. zusätzliche Spalten nach Bedarf hinzufügen</t>
  </si>
  <si>
    <t>SV, DB, DZ</t>
  </si>
  <si>
    <t>Mitarbeitervorsorgekasse</t>
  </si>
  <si>
    <t>e. Personalkostenreserve - ggf. vorsehen</t>
  </si>
  <si>
    <t>Personalkostenreserve
(ggf. vorsehen)</t>
  </si>
  <si>
    <t>Prüfsumme
Einnahmen</t>
  </si>
  <si>
    <t>Prüfsumme
Ausgaben</t>
  </si>
  <si>
    <t>Check:</t>
  </si>
  <si>
    <t>abzgl. Investitionen</t>
  </si>
  <si>
    <t>zzgl. Abschreibungen</t>
  </si>
  <si>
    <t>(muss 0 sein!)</t>
  </si>
  <si>
    <r>
      <t xml:space="preserve">Differenz zu JVA_referatsbezogen:
</t>
    </r>
    <r>
      <rPr>
        <sz val="10"/>
        <color theme="3" tint="0.39997558519241921"/>
        <rFont val="Arial"/>
        <family val="2"/>
      </rPr>
      <t>(muss 0 sein!)</t>
    </r>
  </si>
  <si>
    <t>Information aus der Vermögensrechnung (Bilanz), nicht in Einnahmen-Ausgaben-Rechnung enthalten:</t>
  </si>
  <si>
    <t>Anteil Studierendenbeiträge</t>
  </si>
  <si>
    <t xml:space="preserve">Anteil Studierendenbeitrag </t>
  </si>
  <si>
    <t>Hilfsspalte Verteilung Einnahmen Studierendenbeitrag auf STV (in Summe 30%)</t>
  </si>
  <si>
    <t>Steuern und Abgaben</t>
  </si>
  <si>
    <t>2. Schritt</t>
  </si>
  <si>
    <t>3. Schritt</t>
  </si>
  <si>
    <t>4. Schritt</t>
  </si>
  <si>
    <t>5. Schritt</t>
  </si>
  <si>
    <t>6. Schritt</t>
  </si>
  <si>
    <t>7. Schritt</t>
  </si>
  <si>
    <t>ACHTUNG:</t>
  </si>
  <si>
    <t>8. Schritt</t>
  </si>
  <si>
    <t>Alle nachfolgend angeführten Zahlenwerte sind frei erfunden.</t>
  </si>
  <si>
    <t>ANNAHME für das Beispiel (umfasst keinen Jahresabschluss des Vorjahres):</t>
  </si>
  <si>
    <t>Aus diesen können keine Informationen, wie hoch eine einzelne Position sein sollte, abgeleitet werden.</t>
  </si>
  <si>
    <t>Ziel der Darstellung ist lediglich die Illustration der Rechentechnik.</t>
  </si>
  <si>
    <t>Im Beispiel ergibt sich ein höherer Überschuss (auch) aus der unvollständigen Abbildung der organisatorischen Einheiten.</t>
  </si>
  <si>
    <t>Erstellung des JVA_referatsbezogen und Zuordnung der Einnahmen und Ausgaben zu den einzelnen organisatorischen Einheiten (wie bisher).</t>
  </si>
  <si>
    <t>Achtung: Gem. HSG 2014 müssen dabei den Studienvertretungen ohne Abzug zumindest 30 % der Studierendenbeiträge zugeordnet werden.</t>
  </si>
  <si>
    <t>Erstellung des JVA im Format der Gebarungserfolgsrechnung.</t>
  </si>
  <si>
    <t>Zusammenfassung der einzelnen identen Ertrags- und Aufwandsarten über alle organisatorischen Einheiten.</t>
  </si>
  <si>
    <t xml:space="preserve"> Bei Bedarf Einführen von ergänzenden Untergliederungen.</t>
  </si>
  <si>
    <t>Arbeitsschritt wird wiederholt für alle Ertrags- und Aufwandsarten gemäß Gliederung JVA_Gebarungserfolgsrechnung.</t>
  </si>
  <si>
    <t>Elimination von Ausgaben des JVA_referatsbezogen, die nicht in identer Höhe Aufwendungen sind.</t>
  </si>
  <si>
    <t>z.B. Anschaffung Laptop</t>
  </si>
  <si>
    <t>Berücksichtigung von Aufwendungen, die nicht in der Ausgabenrechnung enthalten sind.</t>
  </si>
  <si>
    <t>Im Beispiel: Abschreibung (Afa) Laptop und Abschreibungen der in vorangegangenen Wirtschaftsjahren angeschafften Wirtschaftsgüter.</t>
  </si>
  <si>
    <t>Weitere häufiger denkbare Position in diesem Zusammenhang: Dotierung von Rückstellungen</t>
  </si>
  <si>
    <t>Übersteigen die Einnahmen die Ausgaben, ist die Differenz im JVA_referatsbezogen einer Rücklage zuzuführen. Dies wird in identischer Höhe in der JVA_Gebarungserfolgsrechnung sichtbar.</t>
  </si>
  <si>
    <t>Der Gebarungserfolg/-überschuss (XVII) ergibt sich rechentechnisch lediglich aus der Differenz der Einnahmen-Ausgaben-Rechnung und der Aufwands-/Ertragsrechnung.</t>
  </si>
  <si>
    <t>Die fertig gestellte JVA_Gebarungserfolgsrechnung zeigt nun den JVA in der Form der Gewinn- und Verlustrechnung des Jahresabschlusses für die gesamte Körperschaft zusammengefasst.</t>
  </si>
  <si>
    <t>Die Kontrollsummen zeigen die innere Stimmigkeit der Überleitungsrechnung und helfen bei der Umsetzung.</t>
  </si>
  <si>
    <t>Der JVA_referatsbezogen ist für die Mittelverteilung innerhalb der Hochschülerinnen- und Hochschülerschaft heranzuziehen (wie bisher).</t>
  </si>
  <si>
    <t>Die JVA_Gebarungserfolgsrechnung zeigt bereits in der Planung das Bild der Erfolgsrechnung im Format des Jahresabschlusses (Möglichkeit für Kontrollrechnungen, Steuerungen innerhalb der Hochschülerinnen- und Hochschülerschaft).</t>
  </si>
  <si>
    <t>Unterhalb der JVA_Gebarungserfolgsrechnung ist der Stand der Rücklagen der Hochschülerinnen- und Hochschülerschaft im Jahresabschluss des letzten geprüften Wirtschaftsjahres anzuführen.</t>
  </si>
  <si>
    <t>Damit wird für die Hochschülerinnen- und Hochschülerschaft selbst wie auch für andere Adressaten sichtbar, ob ein geplanter negativer Überschuss (Summe der Ausgaben höher als Summe der Einnahmen eines Planjahres) auch bedeckt werden kann.</t>
  </si>
  <si>
    <t>Die JVA_Gebarungserfolgsrechnung, ergänzt um den Stand der Rücklagen, ist der Kontrollkommission in elektronischer Form (Excel-Datei) zu übermitteln.</t>
  </si>
  <si>
    <t>1. Schritt</t>
  </si>
  <si>
    <t>z.B. Zusammenfassen aller Sachaufwendungen der Studienvertretungen, Vorsitz, Referate usw. zum Sachaufwand der gesamten Hochschülerinnen- und Hochschülerschaft</t>
  </si>
  <si>
    <t>Instrumental- und Gesangspäd. (IGP)</t>
  </si>
  <si>
    <t>Gesang und Musiktheaterregie</t>
  </si>
  <si>
    <t>Darstellende Kunst (MRS)</t>
  </si>
  <si>
    <t>Film und Fernsehen (FAK)</t>
  </si>
  <si>
    <t>Komposition</t>
  </si>
  <si>
    <t>Dirigieren</t>
  </si>
  <si>
    <t>Lehramtsstudien</t>
  </si>
  <si>
    <t>DR und ind. Dipl.studien</t>
  </si>
  <si>
    <t>Instrumentalstudium</t>
  </si>
  <si>
    <t>Musiktherapie (MTH)</t>
  </si>
  <si>
    <t>Tonmeisterstudium</t>
  </si>
  <si>
    <t>Musik- und Bewegungspäd. (MBP)</t>
  </si>
  <si>
    <t>Sockelbetrag</t>
  </si>
  <si>
    <t>mdw write night</t>
  </si>
  <si>
    <t>Keine</t>
  </si>
  <si>
    <t>12 x € 300,00</t>
  </si>
  <si>
    <t>Aufwandsentschädigungen Vorsitzende/r</t>
  </si>
  <si>
    <t>Aufwandsentschädigungen SB</t>
  </si>
  <si>
    <t>12 x € 230,00</t>
  </si>
  <si>
    <t>Sachaufwand und Fortbildung</t>
  </si>
  <si>
    <t>Referat für Bildungs- und Kulturpolitik</t>
  </si>
  <si>
    <t>10 x € 200,00</t>
  </si>
  <si>
    <t>10 x € 160,00</t>
  </si>
  <si>
    <t>Referat für Informationstechnik</t>
  </si>
  <si>
    <t>12 x € 250,00</t>
  </si>
  <si>
    <t>Spenden für hmdw Sozial Förderung</t>
  </si>
  <si>
    <t>Referat für Veranstaltungen und Infrastruktur</t>
  </si>
  <si>
    <t>Referat für Presse und Öffentlichkeitsarbeit</t>
  </si>
  <si>
    <t>Referat für Sozialpolitik und Inklusion</t>
  </si>
  <si>
    <t>Referat für Studienangelegenheiten und Ausland</t>
  </si>
  <si>
    <t>AEs Inskriptionsberatung</t>
  </si>
  <si>
    <t>AEs Projekt "Zusammenklänge"</t>
  </si>
  <si>
    <t>Sachaufwand (inkl. Projekt "Zusammenklänge")</t>
  </si>
  <si>
    <t>Afa für die Wirtschaftsgüter des Anlagevermögens, die in den Vorjahren beschafft wurden: € 12 000,00</t>
  </si>
  <si>
    <t>AfA (laufend)</t>
  </si>
  <si>
    <t>12 x € 160,00</t>
  </si>
  <si>
    <t>Sachaufwand gesamt:</t>
  </si>
  <si>
    <t>Einnahmen ÖH Bus</t>
  </si>
  <si>
    <t>Sachaufwand gesamt (inkl.SoPro Förderungen):</t>
  </si>
  <si>
    <t>Referat für Nachhaltigkeit und Umwelt</t>
  </si>
  <si>
    <t>Sonstige Erträge (inkl. Zuschuss Inskriptionsber.)</t>
  </si>
  <si>
    <t>hmdw Sozial Förderungen</t>
  </si>
  <si>
    <t>11 x € 200,00</t>
  </si>
  <si>
    <t>11 x € 160,00</t>
  </si>
  <si>
    <t>Rücklagen per 30.6.2019</t>
  </si>
  <si>
    <t>Studierendenanteil 10,55 %</t>
  </si>
  <si>
    <t>Studierendenanteil 14,71 %</t>
  </si>
  <si>
    <t>Studierendenanteil 24,93 %</t>
  </si>
  <si>
    <t>Studierendenanteil 1,72 %</t>
  </si>
  <si>
    <t>Studierendenanteil 2,35 %</t>
  </si>
  <si>
    <t>Studierendenanteil 1,93 %</t>
  </si>
  <si>
    <t>Studierendenanteil 0,74%</t>
  </si>
  <si>
    <t>Studierendenanteil 23,98%</t>
  </si>
  <si>
    <t>Studierendenanteil 4,34 %</t>
  </si>
  <si>
    <t>Studierendenanteil 1,90 %</t>
  </si>
  <si>
    <t>Studierendenanteil 7,04 %</t>
  </si>
  <si>
    <t>Studierendenanteil 2,88 %</t>
  </si>
  <si>
    <t>Studierendenanteil 2,91 %</t>
  </si>
  <si>
    <t>Anteil lt. Studierenden-Anzahl</t>
  </si>
  <si>
    <t>Referat für Gleichstellung und Diversity</t>
  </si>
  <si>
    <t>Erstsemestrigen-Tutorien</t>
  </si>
  <si>
    <t>Sekretariat - Gehalt</t>
  </si>
  <si>
    <t>Restbudget 2021/22</t>
  </si>
  <si>
    <t>ÖH Wahlen</t>
  </si>
  <si>
    <t>12 x € 200,00</t>
  </si>
  <si>
    <t>Aufwandsentschädigungen Stellvertreter/in</t>
  </si>
  <si>
    <t>Kirchenmusik und Alte Musik</t>
  </si>
  <si>
    <t>Jahresvoranschlag
Studienjahr 2021/22</t>
  </si>
  <si>
    <t>Restbudgets 20/21</t>
  </si>
  <si>
    <t>Rücklagen per 30.6.2020</t>
  </si>
  <si>
    <t>9 x € 160,00</t>
  </si>
  <si>
    <t>hmdw Kindergartenplatz</t>
  </si>
  <si>
    <t>Projektbeteiligung GGD "Over the Rainbow"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</si>
</sst>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C07]\ * #,##0.00_-;\-[$€-C07]\ * #,##0.00_-;_-[$€-C07]\ * &quot;-&quot;??_-;_-@_-"/>
    <numFmt numFmtId="165" formatCode="[$€-C07]\ #,##0.00;\-[$€-C07]\ 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u/>
      <sz val="10"/>
      <color theme="3" tint="0.3999755851924192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1" fillId="0" borderId="1" xfId="1" applyNumberFormat="1" applyFont="1" applyFill="1" applyBorder="1"/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0" borderId="1" xfId="1" applyNumberFormat="1" applyFont="1" applyFill="1" applyBorder="1"/>
    <xf numFmtId="164" fontId="1" fillId="0" borderId="2" xfId="1" applyNumberFormat="1" applyFont="1" applyFill="1" applyBorder="1"/>
    <xf numFmtId="164" fontId="1" fillId="0" borderId="0" xfId="1" applyNumberFormat="1" applyFont="1"/>
    <xf numFmtId="164" fontId="1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wrapText="1"/>
    </xf>
    <xf numFmtId="164" fontId="1" fillId="0" borderId="0" xfId="1" applyNumberFormat="1" applyFont="1" applyBorder="1"/>
    <xf numFmtId="164" fontId="1" fillId="0" borderId="1" xfId="1" applyNumberFormat="1" applyFont="1" applyFill="1" applyBorder="1" applyAlignment="1">
      <alignment horizontal="left" indent="1"/>
    </xf>
    <xf numFmtId="9" fontId="1" fillId="0" borderId="1" xfId="2" applyFont="1" applyFill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/>
    <xf numFmtId="164" fontId="1" fillId="0" borderId="5" xfId="1" applyNumberFormat="1" applyFont="1" applyFill="1" applyBorder="1"/>
    <xf numFmtId="164" fontId="1" fillId="2" borderId="1" xfId="1" applyNumberFormat="1" applyFont="1" applyFill="1" applyBorder="1"/>
    <xf numFmtId="164" fontId="2" fillId="0" borderId="3" xfId="1" applyNumberFormat="1" applyFont="1" applyFill="1" applyBorder="1" applyAlignment="1">
      <alignment wrapText="1"/>
    </xf>
    <xf numFmtId="164" fontId="1" fillId="0" borderId="3" xfId="1" applyNumberFormat="1" applyFont="1" applyFill="1" applyBorder="1"/>
    <xf numFmtId="164" fontId="1" fillId="0" borderId="0" xfId="1" applyNumberFormat="1" applyFont="1" applyFill="1" applyBorder="1"/>
    <xf numFmtId="164" fontId="1" fillId="0" borderId="7" xfId="1" applyNumberFormat="1" applyFont="1" applyFill="1" applyBorder="1"/>
    <xf numFmtId="164" fontId="1" fillId="0" borderId="6" xfId="1" applyNumberFormat="1" applyFont="1" applyFill="1" applyBorder="1"/>
    <xf numFmtId="165" fontId="1" fillId="0" borderId="1" xfId="1" applyNumberFormat="1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wrapText="1" indent="4"/>
    </xf>
    <xf numFmtId="0" fontId="1" fillId="0" borderId="1" xfId="0" applyFont="1" applyBorder="1" applyAlignment="1">
      <alignment horizontal="left" wrapText="1" indent="8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indent="8"/>
    </xf>
    <xf numFmtId="164" fontId="6" fillId="0" borderId="1" xfId="1" applyNumberFormat="1" applyFont="1" applyFill="1" applyBorder="1" applyAlignment="1">
      <alignment horizontal="left" wrapText="1" indent="1"/>
    </xf>
    <xf numFmtId="165" fontId="6" fillId="0" borderId="1" xfId="1" applyNumberFormat="1" applyFont="1" applyFill="1" applyBorder="1"/>
    <xf numFmtId="0" fontId="1" fillId="0" borderId="0" xfId="0" applyFont="1" applyBorder="1"/>
    <xf numFmtId="0" fontId="1" fillId="0" borderId="7" xfId="0" applyFont="1" applyBorder="1"/>
    <xf numFmtId="165" fontId="1" fillId="3" borderId="1" xfId="1" applyNumberFormat="1" applyFont="1" applyFill="1" applyBorder="1"/>
    <xf numFmtId="165" fontId="1" fillId="0" borderId="0" xfId="0" applyNumberFormat="1" applyFont="1" applyBorder="1"/>
    <xf numFmtId="165" fontId="2" fillId="0" borderId="0" xfId="1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165" fontId="1" fillId="0" borderId="0" xfId="1" applyNumberFormat="1" applyFont="1" applyFill="1" applyBorder="1"/>
    <xf numFmtId="165" fontId="6" fillId="0" borderId="0" xfId="1" applyNumberFormat="1" applyFont="1" applyFill="1" applyBorder="1"/>
    <xf numFmtId="0" fontId="4" fillId="0" borderId="1" xfId="0" applyFont="1" applyBorder="1" applyAlignment="1">
      <alignment wrapText="1"/>
    </xf>
    <xf numFmtId="165" fontId="4" fillId="0" borderId="1" xfId="1" applyNumberFormat="1" applyFont="1" applyFill="1" applyBorder="1"/>
    <xf numFmtId="165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4" xfId="0" applyNumberFormat="1" applyFont="1" applyBorder="1" applyAlignment="1">
      <alignment wrapText="1"/>
    </xf>
    <xf numFmtId="165" fontId="4" fillId="0" borderId="7" xfId="0" applyNumberFormat="1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65" fontId="6" fillId="0" borderId="0" xfId="0" applyNumberFormat="1" applyFont="1" applyBorder="1"/>
    <xf numFmtId="165" fontId="1" fillId="3" borderId="0" xfId="0" applyNumberFormat="1" applyFont="1" applyFill="1" applyBorder="1"/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/>
    <xf numFmtId="164" fontId="10" fillId="0" borderId="1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/>
    <xf numFmtId="164" fontId="1" fillId="3" borderId="0" xfId="1" applyNumberFormat="1" applyFont="1" applyFill="1"/>
    <xf numFmtId="0" fontId="1" fillId="3" borderId="0" xfId="0" applyFont="1" applyFill="1"/>
    <xf numFmtId="0" fontId="0" fillId="3" borderId="0" xfId="0" applyFill="1"/>
    <xf numFmtId="164" fontId="1" fillId="0" borderId="1" xfId="1" applyNumberFormat="1" applyFont="1" applyFill="1" applyBorder="1" applyAlignment="1">
      <alignment horizontal="left" wrapText="1" indent="1"/>
    </xf>
    <xf numFmtId="164" fontId="1" fillId="0" borderId="1" xfId="1" applyNumberFormat="1" applyFont="1" applyBorder="1"/>
    <xf numFmtId="164" fontId="1" fillId="4" borderId="1" xfId="1" applyNumberFormat="1" applyFont="1" applyFill="1" applyBorder="1"/>
    <xf numFmtId="164" fontId="1" fillId="0" borderId="0" xfId="1" applyNumberFormat="1" applyFont="1" applyFill="1"/>
    <xf numFmtId="164" fontId="1" fillId="5" borderId="1" xfId="1" applyNumberFormat="1" applyFont="1" applyFill="1" applyBorder="1"/>
    <xf numFmtId="164" fontId="1" fillId="3" borderId="1" xfId="1" applyNumberFormat="1" applyFont="1" applyFill="1" applyBorder="1"/>
    <xf numFmtId="9" fontId="1" fillId="3" borderId="1" xfId="2" applyFont="1" applyFill="1" applyBorder="1"/>
    <xf numFmtId="165" fontId="1" fillId="0" borderId="0" xfId="0" applyNumberFormat="1" applyFont="1"/>
    <xf numFmtId="164" fontId="1" fillId="4" borderId="1" xfId="1" applyNumberFormat="1" applyFont="1" applyFill="1" applyBorder="1" applyAlignment="1">
      <alignment horizontal="left" indent="1"/>
    </xf>
    <xf numFmtId="164" fontId="1" fillId="6" borderId="1" xfId="1" applyNumberFormat="1" applyFont="1" applyFill="1" applyBorder="1"/>
    <xf numFmtId="164" fontId="6" fillId="6" borderId="1" xfId="1" applyNumberFormat="1" applyFont="1" applyFill="1" applyBorder="1"/>
    <xf numFmtId="164" fontId="2" fillId="3" borderId="1" xfId="1" applyNumberFormat="1" applyFont="1" applyFill="1" applyBorder="1" applyAlignment="1">
      <alignment horizontal="left" indent="1"/>
    </xf>
    <xf numFmtId="164" fontId="2" fillId="3" borderId="1" xfId="1" applyNumberFormat="1" applyFont="1" applyFill="1" applyBorder="1"/>
    <xf numFmtId="164" fontId="1" fillId="7" borderId="1" xfId="1" applyNumberFormat="1" applyFont="1" applyFill="1" applyBorder="1"/>
    <xf numFmtId="164" fontId="6" fillId="0" borderId="2" xfId="1" applyNumberFormat="1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164" fontId="1" fillId="8" borderId="1" xfId="1" applyNumberFormat="1" applyFont="1" applyFill="1" applyBorder="1" applyAlignment="1">
      <alignment horizontal="left" indent="1"/>
    </xf>
    <xf numFmtId="164" fontId="1" fillId="8" borderId="1" xfId="1" applyNumberFormat="1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00FFCC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workbookViewId="0">
      <selection activeCell="B38" sqref="B38"/>
    </sheetView>
  </sheetViews>
  <sheetFormatPr baseColWidth="10" defaultRowHeight="12.75" x14ac:dyDescent="0.2"/>
  <cols>
    <col min="2" max="2" width="54.42578125" customWidth="1"/>
  </cols>
  <sheetData>
    <row r="2" spans="1:6" x14ac:dyDescent="0.2">
      <c r="A2" s="58" t="s">
        <v>79</v>
      </c>
      <c r="B2" s="58" t="s">
        <v>81</v>
      </c>
      <c r="C2" s="59"/>
      <c r="D2" s="59"/>
      <c r="E2" s="59"/>
    </row>
    <row r="3" spans="1:6" x14ac:dyDescent="0.2">
      <c r="A3" s="59"/>
      <c r="B3" s="58" t="s">
        <v>83</v>
      </c>
      <c r="C3" s="59"/>
      <c r="D3" s="59"/>
      <c r="E3" s="59"/>
    </row>
    <row r="4" spans="1:6" x14ac:dyDescent="0.2">
      <c r="A4" s="59"/>
      <c r="B4" s="58" t="s">
        <v>84</v>
      </c>
      <c r="C4" s="59"/>
      <c r="D4" s="59"/>
      <c r="E4" s="59"/>
    </row>
    <row r="5" spans="1:6" x14ac:dyDescent="0.2">
      <c r="A5" s="59"/>
      <c r="B5" s="58" t="s">
        <v>85</v>
      </c>
      <c r="C5" s="59"/>
      <c r="D5" s="59"/>
      <c r="E5" s="59"/>
      <c r="F5" s="59"/>
    </row>
    <row r="8" spans="1:6" x14ac:dyDescent="0.2">
      <c r="A8" s="58" t="s">
        <v>106</v>
      </c>
      <c r="B8" s="23" t="s">
        <v>86</v>
      </c>
    </row>
    <row r="9" spans="1:6" x14ac:dyDescent="0.2">
      <c r="B9" s="23" t="s">
        <v>87</v>
      </c>
    </row>
    <row r="11" spans="1:6" x14ac:dyDescent="0.2">
      <c r="A11" s="58" t="s">
        <v>73</v>
      </c>
      <c r="B11" s="23" t="s">
        <v>88</v>
      </c>
    </row>
    <row r="12" spans="1:6" x14ac:dyDescent="0.2">
      <c r="B12" s="23" t="s">
        <v>89</v>
      </c>
    </row>
    <row r="13" spans="1:6" x14ac:dyDescent="0.2">
      <c r="B13" s="23" t="s">
        <v>107</v>
      </c>
    </row>
    <row r="14" spans="1:6" x14ac:dyDescent="0.2">
      <c r="B14" s="23" t="s">
        <v>90</v>
      </c>
    </row>
    <row r="15" spans="1:6" x14ac:dyDescent="0.2">
      <c r="B15" s="23" t="s">
        <v>91</v>
      </c>
    </row>
    <row r="17" spans="1:2" x14ac:dyDescent="0.2">
      <c r="A17" s="58" t="s">
        <v>74</v>
      </c>
      <c r="B17" s="23" t="s">
        <v>92</v>
      </c>
    </row>
    <row r="18" spans="1:2" x14ac:dyDescent="0.2">
      <c r="B18" s="23" t="s">
        <v>93</v>
      </c>
    </row>
    <row r="19" spans="1:2" x14ac:dyDescent="0.2">
      <c r="B19" s="23" t="s">
        <v>94</v>
      </c>
    </row>
    <row r="20" spans="1:2" x14ac:dyDescent="0.2">
      <c r="B20" s="23" t="s">
        <v>95</v>
      </c>
    </row>
    <row r="21" spans="1:2" x14ac:dyDescent="0.2">
      <c r="B21" s="23" t="s">
        <v>96</v>
      </c>
    </row>
    <row r="23" spans="1:2" x14ac:dyDescent="0.2">
      <c r="A23" s="58" t="s">
        <v>75</v>
      </c>
      <c r="B23" s="23" t="s">
        <v>97</v>
      </c>
    </row>
    <row r="24" spans="1:2" x14ac:dyDescent="0.2">
      <c r="B24" s="23" t="s">
        <v>98</v>
      </c>
    </row>
    <row r="25" spans="1:2" x14ac:dyDescent="0.2">
      <c r="B25" s="23" t="s">
        <v>99</v>
      </c>
    </row>
    <row r="27" spans="1:2" x14ac:dyDescent="0.2">
      <c r="A27" s="58" t="s">
        <v>76</v>
      </c>
      <c r="B27" s="23" t="s">
        <v>100</v>
      </c>
    </row>
    <row r="29" spans="1:2" x14ac:dyDescent="0.2">
      <c r="A29" s="58" t="s">
        <v>77</v>
      </c>
      <c r="B29" s="23" t="s">
        <v>101</v>
      </c>
    </row>
    <row r="30" spans="1:2" x14ac:dyDescent="0.2">
      <c r="B30" s="23" t="s">
        <v>102</v>
      </c>
    </row>
    <row r="32" spans="1:2" x14ac:dyDescent="0.2">
      <c r="A32" s="58" t="s">
        <v>78</v>
      </c>
      <c r="B32" s="23" t="s">
        <v>103</v>
      </c>
    </row>
    <row r="33" spans="1:2" x14ac:dyDescent="0.2">
      <c r="B33" s="23" t="s">
        <v>104</v>
      </c>
    </row>
    <row r="35" spans="1:2" x14ac:dyDescent="0.2">
      <c r="A35" s="58" t="s">
        <v>80</v>
      </c>
      <c r="B35" s="23" t="s">
        <v>105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8"/>
  <sheetViews>
    <sheetView tabSelected="1" view="pageBreakPreview" zoomScaleNormal="100" zoomScaleSheetLayoutView="100" zoomScalePageLayoutView="110" workbookViewId="0">
      <pane ySplit="1" topLeftCell="A107" activePane="bottomLeft" state="frozen"/>
      <selection pane="bottomLeft" activeCell="B124" sqref="B124"/>
    </sheetView>
  </sheetViews>
  <sheetFormatPr baseColWidth="10" defaultColWidth="10.85546875" defaultRowHeight="12.75" x14ac:dyDescent="0.2"/>
  <cols>
    <col min="1" max="1" width="47.5703125" style="6" customWidth="1"/>
    <col min="2" max="2" width="29.5703125" style="6" customWidth="1"/>
    <col min="3" max="4" width="13.85546875" style="6" bestFit="1" customWidth="1"/>
    <col min="5" max="5" width="5.5703125" style="9" customWidth="1"/>
    <col min="6" max="7" width="12.140625" style="6" customWidth="1"/>
    <col min="8" max="9" width="10.7109375" style="6" customWidth="1"/>
    <col min="10" max="10" width="10.85546875" style="6"/>
    <col min="11" max="11" width="13.85546875" style="6" bestFit="1" customWidth="1"/>
    <col min="12" max="16384" width="10.85546875" style="6"/>
  </cols>
  <sheetData>
    <row r="1" spans="1:9" s="3" customFormat="1" ht="51.95" customHeight="1" x14ac:dyDescent="0.2">
      <c r="A1" s="55" t="s">
        <v>175</v>
      </c>
      <c r="B1" s="53" t="s">
        <v>71</v>
      </c>
      <c r="C1" s="2" t="s">
        <v>42</v>
      </c>
      <c r="D1" s="2" t="s">
        <v>41</v>
      </c>
      <c r="E1" s="74" t="s">
        <v>56</v>
      </c>
      <c r="F1" s="2" t="s">
        <v>39</v>
      </c>
      <c r="G1" s="2" t="s">
        <v>40</v>
      </c>
      <c r="H1" s="2" t="s">
        <v>3</v>
      </c>
      <c r="I1" s="2" t="s">
        <v>49</v>
      </c>
    </row>
    <row r="2" spans="1:9" s="3" customFormat="1" x14ac:dyDescent="0.2">
      <c r="A2" s="2"/>
      <c r="B2" s="2"/>
      <c r="C2" s="2"/>
      <c r="D2" s="2"/>
      <c r="E2" s="74"/>
      <c r="F2" s="2"/>
      <c r="G2" s="2"/>
      <c r="H2" s="2"/>
      <c r="I2" s="2"/>
    </row>
    <row r="3" spans="1:9" s="3" customFormat="1" x14ac:dyDescent="0.2">
      <c r="A3" s="1" t="s">
        <v>5</v>
      </c>
      <c r="B3" s="1">
        <v>186000</v>
      </c>
      <c r="C3" s="1"/>
      <c r="D3" s="2"/>
      <c r="E3" s="74"/>
      <c r="F3" s="2"/>
      <c r="G3" s="2"/>
      <c r="H3" s="2"/>
      <c r="I3" s="2"/>
    </row>
    <row r="4" spans="1:9" s="3" customFormat="1" x14ac:dyDescent="0.2">
      <c r="A4" s="2"/>
      <c r="B4" s="2"/>
      <c r="C4" s="2"/>
      <c r="D4" s="2"/>
      <c r="E4" s="74"/>
      <c r="F4" s="2"/>
      <c r="G4" s="2"/>
      <c r="H4" s="2"/>
      <c r="I4" s="2"/>
    </row>
    <row r="5" spans="1:9" x14ac:dyDescent="0.2">
      <c r="A5" s="4" t="s">
        <v>43</v>
      </c>
      <c r="B5" s="4"/>
      <c r="C5" s="1"/>
      <c r="D5" s="1"/>
      <c r="E5" s="74"/>
      <c r="F5" s="1"/>
      <c r="G5" s="1"/>
      <c r="H5" s="1"/>
      <c r="I5" s="1"/>
    </row>
    <row r="6" spans="1:9" x14ac:dyDescent="0.2">
      <c r="A6" s="61"/>
      <c r="B6" s="61"/>
      <c r="C6" s="61"/>
      <c r="D6" s="1"/>
      <c r="E6" s="74"/>
      <c r="F6" s="1"/>
      <c r="G6" s="1"/>
      <c r="H6" s="1"/>
      <c r="I6" s="11"/>
    </row>
    <row r="7" spans="1:9" x14ac:dyDescent="0.2">
      <c r="A7" s="4" t="s">
        <v>174</v>
      </c>
      <c r="B7" s="70" t="s">
        <v>159</v>
      </c>
      <c r="C7" s="1"/>
      <c r="D7" s="1"/>
      <c r="E7" s="74"/>
      <c r="F7" s="1"/>
      <c r="G7" s="1"/>
      <c r="H7" s="1"/>
      <c r="I7" s="11"/>
    </row>
    <row r="8" spans="1:9" x14ac:dyDescent="0.2">
      <c r="A8" s="1" t="s">
        <v>120</v>
      </c>
      <c r="B8" s="54">
        <f>B3*0.15/13</f>
        <v>2146.1538461538462</v>
      </c>
      <c r="C8" s="1">
        <v>2146.59</v>
      </c>
      <c r="D8" s="1"/>
      <c r="E8" s="74"/>
      <c r="F8" s="1"/>
      <c r="G8" s="1"/>
      <c r="H8" s="1"/>
      <c r="I8" s="11"/>
    </row>
    <row r="9" spans="1:9" x14ac:dyDescent="0.2">
      <c r="A9" s="1" t="s">
        <v>69</v>
      </c>
      <c r="B9" s="54">
        <f>B3*0.15*0.0074</f>
        <v>206.46</v>
      </c>
      <c r="C9" s="1">
        <v>206.46</v>
      </c>
      <c r="D9" s="1"/>
      <c r="E9" s="74"/>
      <c r="F9" s="1"/>
      <c r="G9" s="1"/>
      <c r="H9" s="1"/>
      <c r="I9" s="11"/>
    </row>
    <row r="10" spans="1:9" x14ac:dyDescent="0.2">
      <c r="A10" s="1" t="s">
        <v>170</v>
      </c>
      <c r="B10" s="54"/>
      <c r="C10" s="69">
        <v>0</v>
      </c>
      <c r="D10" s="1"/>
      <c r="E10" s="74"/>
      <c r="F10" s="1"/>
      <c r="G10" s="1"/>
      <c r="H10" s="1"/>
      <c r="I10" s="11"/>
    </row>
    <row r="11" spans="1:9" x14ac:dyDescent="0.2">
      <c r="A11" s="10" t="s">
        <v>44</v>
      </c>
      <c r="B11" s="10"/>
      <c r="C11" s="1"/>
      <c r="D11" s="62">
        <v>300</v>
      </c>
      <c r="E11" s="74"/>
      <c r="F11" s="1"/>
      <c r="G11" s="1"/>
      <c r="H11" s="1"/>
      <c r="I11" s="11"/>
    </row>
    <row r="12" spans="1:9" x14ac:dyDescent="0.2">
      <c r="A12" s="10" t="s">
        <v>45</v>
      </c>
      <c r="B12" s="10"/>
      <c r="C12" s="1"/>
      <c r="D12" s="64">
        <f>C8+C9+C10-D11</f>
        <v>2053.0500000000002</v>
      </c>
      <c r="E12" s="74"/>
      <c r="F12" s="1"/>
      <c r="G12" s="1"/>
      <c r="H12" s="1"/>
      <c r="I12" s="11"/>
    </row>
    <row r="13" spans="1:9" x14ac:dyDescent="0.2">
      <c r="A13" s="10"/>
      <c r="B13" s="10"/>
      <c r="C13" s="1"/>
      <c r="D13" s="1"/>
      <c r="E13" s="74"/>
      <c r="F13" s="1"/>
      <c r="G13" s="1"/>
      <c r="H13" s="1"/>
      <c r="I13" s="11"/>
    </row>
    <row r="14" spans="1:9" x14ac:dyDescent="0.2">
      <c r="A14" s="4" t="s">
        <v>108</v>
      </c>
      <c r="B14" s="70" t="s">
        <v>160</v>
      </c>
      <c r="C14" s="1"/>
      <c r="D14" s="1"/>
      <c r="E14" s="74"/>
      <c r="F14" s="1"/>
      <c r="G14" s="1"/>
      <c r="H14" s="1"/>
      <c r="I14" s="11"/>
    </row>
    <row r="15" spans="1:9" x14ac:dyDescent="0.2">
      <c r="A15" s="1" t="s">
        <v>120</v>
      </c>
      <c r="B15" s="54">
        <f>B3*0.15/13</f>
        <v>2146.1538461538462</v>
      </c>
      <c r="C15" s="1">
        <v>2146.59</v>
      </c>
      <c r="D15" s="1"/>
      <c r="E15" s="74"/>
      <c r="F15" s="1"/>
      <c r="G15" s="1"/>
      <c r="H15" s="1"/>
      <c r="I15" s="11"/>
    </row>
    <row r="16" spans="1:9" x14ac:dyDescent="0.2">
      <c r="A16" s="1" t="s">
        <v>69</v>
      </c>
      <c r="B16" s="54">
        <f>B3*0.15*0.2398</f>
        <v>6690.42</v>
      </c>
      <c r="C16" s="1">
        <v>6690.42</v>
      </c>
      <c r="D16" s="1"/>
      <c r="E16" s="74"/>
      <c r="F16" s="1"/>
      <c r="G16" s="1"/>
      <c r="H16" s="1"/>
      <c r="I16" s="11"/>
    </row>
    <row r="17" spans="1:9" x14ac:dyDescent="0.2">
      <c r="A17" s="1" t="s">
        <v>170</v>
      </c>
      <c r="B17" s="54"/>
      <c r="C17" s="73">
        <v>0</v>
      </c>
      <c r="D17" s="1"/>
      <c r="E17" s="74"/>
      <c r="F17" s="1"/>
      <c r="G17" s="1"/>
      <c r="H17" s="1"/>
      <c r="I17" s="11"/>
    </row>
    <row r="18" spans="1:9" x14ac:dyDescent="0.2">
      <c r="A18" s="10" t="s">
        <v>44</v>
      </c>
      <c r="B18" s="10"/>
      <c r="C18" s="1"/>
      <c r="D18" s="62">
        <v>2400</v>
      </c>
      <c r="E18" s="74"/>
      <c r="F18" s="1"/>
      <c r="G18" s="1"/>
      <c r="H18" s="1"/>
      <c r="I18" s="11"/>
    </row>
    <row r="19" spans="1:9" x14ac:dyDescent="0.2">
      <c r="A19" s="10" t="s">
        <v>45</v>
      </c>
      <c r="B19" s="10"/>
      <c r="C19" s="1"/>
      <c r="D19" s="64">
        <f>C15+C16+C17-D18</f>
        <v>6437.01</v>
      </c>
      <c r="E19" s="74"/>
      <c r="F19" s="1"/>
      <c r="G19" s="1"/>
      <c r="H19" s="1"/>
      <c r="I19" s="11"/>
    </row>
    <row r="20" spans="1:9" x14ac:dyDescent="0.2">
      <c r="A20" s="10"/>
      <c r="B20" s="10"/>
      <c r="C20" s="1"/>
      <c r="D20" s="1"/>
      <c r="E20" s="74"/>
      <c r="F20" s="1"/>
      <c r="G20" s="1"/>
      <c r="H20" s="1"/>
      <c r="I20" s="11"/>
    </row>
    <row r="21" spans="1:9" x14ac:dyDescent="0.2">
      <c r="A21" s="4" t="s">
        <v>109</v>
      </c>
      <c r="B21" s="70" t="s">
        <v>161</v>
      </c>
      <c r="C21" s="1"/>
      <c r="D21" s="1"/>
      <c r="E21" s="74"/>
      <c r="F21" s="1"/>
      <c r="G21" s="1"/>
      <c r="H21" s="1"/>
      <c r="I21" s="11"/>
    </row>
    <row r="22" spans="1:9" x14ac:dyDescent="0.2">
      <c r="A22" s="1" t="s">
        <v>120</v>
      </c>
      <c r="B22" s="54">
        <f>B3*0.15/13</f>
        <v>2146.1538461538462</v>
      </c>
      <c r="C22" s="1">
        <v>2146.59</v>
      </c>
      <c r="D22" s="1"/>
      <c r="E22" s="74"/>
      <c r="F22" s="1"/>
      <c r="G22" s="1"/>
      <c r="H22" s="1"/>
      <c r="I22" s="11"/>
    </row>
    <row r="23" spans="1:9" x14ac:dyDescent="0.2">
      <c r="A23" s="1" t="s">
        <v>69</v>
      </c>
      <c r="B23" s="54">
        <f>B3*0.15*0.0434</f>
        <v>1210.8600000000001</v>
      </c>
      <c r="C23" s="1">
        <v>1210.8600000000001</v>
      </c>
      <c r="D23" s="1"/>
      <c r="E23" s="74"/>
      <c r="F23" s="1"/>
      <c r="G23" s="1"/>
      <c r="H23" s="1"/>
      <c r="I23" s="11"/>
    </row>
    <row r="24" spans="1:9" x14ac:dyDescent="0.2">
      <c r="A24" s="1" t="s">
        <v>170</v>
      </c>
      <c r="B24" s="54"/>
      <c r="C24" s="69">
        <v>0</v>
      </c>
      <c r="D24" s="1"/>
      <c r="E24" s="74"/>
      <c r="F24" s="1"/>
      <c r="G24" s="1"/>
      <c r="H24" s="1"/>
      <c r="I24" s="11"/>
    </row>
    <row r="25" spans="1:9" x14ac:dyDescent="0.2">
      <c r="A25" s="10" t="s">
        <v>44</v>
      </c>
      <c r="B25" s="10"/>
      <c r="C25" s="1"/>
      <c r="D25" s="62">
        <v>1200</v>
      </c>
      <c r="E25" s="74"/>
      <c r="F25" s="1"/>
      <c r="G25" s="1"/>
      <c r="H25" s="1"/>
      <c r="I25" s="11"/>
    </row>
    <row r="26" spans="1:9" x14ac:dyDescent="0.2">
      <c r="A26" s="10" t="s">
        <v>45</v>
      </c>
      <c r="B26" s="10"/>
      <c r="C26" s="1"/>
      <c r="D26" s="64">
        <f>C22+C23+C24-D25</f>
        <v>2157.4500000000003</v>
      </c>
      <c r="E26" s="74"/>
      <c r="F26" s="1"/>
      <c r="G26" s="1"/>
      <c r="H26" s="1"/>
      <c r="I26" s="11"/>
    </row>
    <row r="27" spans="1:9" x14ac:dyDescent="0.2">
      <c r="A27" s="10"/>
      <c r="B27" s="10"/>
      <c r="C27" s="1"/>
      <c r="D27" s="1"/>
      <c r="E27" s="74"/>
      <c r="F27" s="1"/>
      <c r="G27" s="1"/>
      <c r="H27" s="1"/>
      <c r="I27" s="11"/>
    </row>
    <row r="28" spans="1:9" x14ac:dyDescent="0.2">
      <c r="A28" s="4" t="s">
        <v>110</v>
      </c>
      <c r="B28" s="70" t="s">
        <v>162</v>
      </c>
      <c r="C28" s="1"/>
      <c r="D28" s="1"/>
      <c r="E28" s="74"/>
      <c r="F28" s="1"/>
      <c r="G28" s="1"/>
      <c r="H28" s="1"/>
      <c r="I28" s="11"/>
    </row>
    <row r="29" spans="1:9" x14ac:dyDescent="0.2">
      <c r="A29" s="1" t="s">
        <v>120</v>
      </c>
      <c r="B29" s="54">
        <f>B3*0.15/13</f>
        <v>2146.1538461538462</v>
      </c>
      <c r="C29" s="1">
        <v>2146.59</v>
      </c>
      <c r="D29" s="1"/>
      <c r="E29" s="74"/>
      <c r="F29" s="1"/>
      <c r="G29" s="1"/>
      <c r="H29" s="1"/>
      <c r="I29" s="11"/>
    </row>
    <row r="30" spans="1:9" x14ac:dyDescent="0.2">
      <c r="A30" s="1" t="s">
        <v>69</v>
      </c>
      <c r="B30" s="54">
        <f>B3*0.15*0.019</f>
        <v>530.1</v>
      </c>
      <c r="C30" s="1">
        <v>530.1</v>
      </c>
      <c r="D30" s="1"/>
      <c r="E30" s="74"/>
      <c r="F30" s="1"/>
      <c r="G30" s="1"/>
      <c r="H30" s="1"/>
      <c r="I30" s="11"/>
    </row>
    <row r="31" spans="1:9" x14ac:dyDescent="0.2">
      <c r="A31" s="1" t="s">
        <v>170</v>
      </c>
      <c r="B31" s="54"/>
      <c r="C31" s="73">
        <v>0</v>
      </c>
      <c r="D31" s="1"/>
      <c r="E31" s="74"/>
      <c r="F31" s="1"/>
      <c r="G31" s="1"/>
      <c r="H31" s="1"/>
      <c r="I31" s="11"/>
    </row>
    <row r="32" spans="1:9" x14ac:dyDescent="0.2">
      <c r="A32" s="10" t="s">
        <v>44</v>
      </c>
      <c r="B32" s="10"/>
      <c r="C32" s="1"/>
      <c r="D32" s="62">
        <v>400</v>
      </c>
      <c r="E32" s="74"/>
      <c r="F32" s="1"/>
      <c r="G32" s="1"/>
      <c r="H32" s="1"/>
      <c r="I32" s="11"/>
    </row>
    <row r="33" spans="1:9" x14ac:dyDescent="0.2">
      <c r="A33" s="10" t="s">
        <v>45</v>
      </c>
      <c r="B33" s="10"/>
      <c r="C33" s="1"/>
      <c r="D33" s="64">
        <f>C29+C30+C31-D32</f>
        <v>2276.69</v>
      </c>
      <c r="E33" s="74"/>
      <c r="F33" s="1"/>
      <c r="G33" s="1"/>
      <c r="H33" s="1"/>
      <c r="I33" s="11"/>
    </row>
    <row r="34" spans="1:9" x14ac:dyDescent="0.2">
      <c r="A34" s="10"/>
      <c r="B34" s="10"/>
      <c r="C34" s="1"/>
      <c r="D34" s="1"/>
      <c r="E34" s="74"/>
      <c r="F34" s="1"/>
      <c r="G34" s="1"/>
      <c r="H34" s="1"/>
      <c r="I34" s="11"/>
    </row>
    <row r="35" spans="1:9" x14ac:dyDescent="0.2">
      <c r="A35" s="4" t="s">
        <v>111</v>
      </c>
      <c r="B35" s="69" t="s">
        <v>163</v>
      </c>
      <c r="C35" s="1"/>
      <c r="D35" s="1"/>
      <c r="E35" s="74"/>
      <c r="F35" s="1"/>
      <c r="G35" s="1"/>
      <c r="H35" s="1"/>
      <c r="I35" s="11"/>
    </row>
    <row r="36" spans="1:9" x14ac:dyDescent="0.2">
      <c r="A36" s="1" t="s">
        <v>120</v>
      </c>
      <c r="B36" s="54">
        <f>B3*0.15/13</f>
        <v>2146.1538461538462</v>
      </c>
      <c r="C36" s="1">
        <v>2146.59</v>
      </c>
      <c r="D36" s="1"/>
      <c r="E36" s="74"/>
      <c r="F36" s="1"/>
      <c r="G36" s="1"/>
      <c r="H36" s="1"/>
      <c r="I36" s="11"/>
    </row>
    <row r="37" spans="1:9" x14ac:dyDescent="0.2">
      <c r="A37" s="1" t="s">
        <v>69</v>
      </c>
      <c r="B37" s="54">
        <f>B3*0.15*0.0704</f>
        <v>1964.16</v>
      </c>
      <c r="C37" s="1">
        <v>1964.16</v>
      </c>
      <c r="D37" s="1"/>
      <c r="E37" s="74"/>
      <c r="F37" s="1"/>
      <c r="G37" s="1"/>
      <c r="H37" s="1"/>
      <c r="I37" s="11"/>
    </row>
    <row r="38" spans="1:9" x14ac:dyDescent="0.2">
      <c r="A38" s="1" t="s">
        <v>170</v>
      </c>
      <c r="B38" s="54"/>
      <c r="C38" s="69">
        <v>3723.4238461538466</v>
      </c>
      <c r="D38" s="1"/>
      <c r="E38" s="74"/>
      <c r="F38" s="1"/>
      <c r="G38" s="1"/>
      <c r="H38" s="1"/>
      <c r="I38" s="11"/>
    </row>
    <row r="39" spans="1:9" x14ac:dyDescent="0.2">
      <c r="A39" s="10" t="s">
        <v>44</v>
      </c>
      <c r="B39" s="10"/>
      <c r="C39" s="1"/>
      <c r="D39" s="62">
        <v>750</v>
      </c>
      <c r="E39" s="74"/>
      <c r="F39" s="1"/>
      <c r="G39" s="1"/>
      <c r="H39" s="1"/>
      <c r="I39" s="11"/>
    </row>
    <row r="40" spans="1:9" x14ac:dyDescent="0.2">
      <c r="A40" s="10" t="s">
        <v>45</v>
      </c>
      <c r="B40" s="10"/>
      <c r="C40" s="1"/>
      <c r="D40" s="64">
        <f>C36+C37+C38-D39</f>
        <v>7084.1738461538462</v>
      </c>
      <c r="E40" s="74"/>
      <c r="F40" s="1"/>
      <c r="G40" s="1"/>
      <c r="H40" s="1"/>
      <c r="I40" s="11"/>
    </row>
    <row r="41" spans="1:9" x14ac:dyDescent="0.2">
      <c r="A41" s="1"/>
      <c r="B41" s="1"/>
      <c r="C41" s="1"/>
      <c r="D41" s="1"/>
      <c r="E41" s="74"/>
      <c r="F41" s="1"/>
      <c r="G41" s="1"/>
      <c r="H41" s="1"/>
      <c r="I41" s="11"/>
    </row>
    <row r="42" spans="1:9" x14ac:dyDescent="0.2">
      <c r="A42" s="4" t="s">
        <v>112</v>
      </c>
      <c r="B42" s="69" t="s">
        <v>164</v>
      </c>
      <c r="C42" s="1"/>
      <c r="D42" s="1"/>
      <c r="E42" s="74"/>
      <c r="F42" s="1"/>
      <c r="G42" s="1"/>
      <c r="H42" s="1"/>
      <c r="I42" s="11"/>
    </row>
    <row r="43" spans="1:9" x14ac:dyDescent="0.2">
      <c r="A43" s="1" t="s">
        <v>120</v>
      </c>
      <c r="B43" s="54">
        <f>B3*0.15/13</f>
        <v>2146.1538461538462</v>
      </c>
      <c r="C43" s="1">
        <v>2146.59</v>
      </c>
      <c r="D43" s="1"/>
      <c r="E43" s="74"/>
      <c r="F43" s="1"/>
      <c r="G43" s="1"/>
      <c r="H43" s="1"/>
      <c r="I43" s="11"/>
    </row>
    <row r="44" spans="1:9" x14ac:dyDescent="0.2">
      <c r="A44" s="1" t="s">
        <v>69</v>
      </c>
      <c r="B44" s="54">
        <f>B3*0.15*0.0288</f>
        <v>803.52</v>
      </c>
      <c r="C44" s="1">
        <v>803.52</v>
      </c>
      <c r="D44" s="1"/>
      <c r="E44" s="74"/>
      <c r="F44" s="1"/>
      <c r="G44" s="1"/>
      <c r="H44" s="1"/>
      <c r="I44" s="11"/>
    </row>
    <row r="45" spans="1:9" x14ac:dyDescent="0.2">
      <c r="A45" s="1" t="s">
        <v>170</v>
      </c>
      <c r="B45" s="54"/>
      <c r="C45" s="69">
        <v>0</v>
      </c>
      <c r="D45" s="1"/>
      <c r="E45" s="74"/>
      <c r="F45" s="1"/>
      <c r="G45" s="1"/>
      <c r="H45" s="1"/>
      <c r="I45" s="11"/>
    </row>
    <row r="46" spans="1:9" x14ac:dyDescent="0.2">
      <c r="A46" s="10" t="s">
        <v>44</v>
      </c>
      <c r="B46" s="10"/>
      <c r="C46" s="1"/>
      <c r="D46" s="62">
        <v>200</v>
      </c>
      <c r="E46" s="74"/>
      <c r="F46" s="1"/>
      <c r="G46" s="1"/>
      <c r="H46" s="1"/>
      <c r="I46" s="11"/>
    </row>
    <row r="47" spans="1:9" x14ac:dyDescent="0.2">
      <c r="A47" s="10" t="s">
        <v>45</v>
      </c>
      <c r="B47" s="10"/>
      <c r="C47" s="1"/>
      <c r="D47" s="64">
        <f>C43+C44+C45-D46</f>
        <v>2750.11</v>
      </c>
      <c r="E47" s="74"/>
      <c r="F47" s="1"/>
      <c r="G47" s="1"/>
      <c r="H47" s="1"/>
      <c r="I47" s="11"/>
    </row>
    <row r="48" spans="1:9" x14ac:dyDescent="0.2">
      <c r="A48" s="1"/>
      <c r="B48" s="1"/>
      <c r="C48" s="1"/>
      <c r="D48" s="1"/>
      <c r="E48" s="74"/>
      <c r="F48" s="1"/>
      <c r="G48" s="1"/>
      <c r="H48" s="1"/>
      <c r="I48" s="11"/>
    </row>
    <row r="49" spans="1:9" x14ac:dyDescent="0.2">
      <c r="A49" s="4" t="s">
        <v>113</v>
      </c>
      <c r="B49" s="69" t="s">
        <v>165</v>
      </c>
      <c r="C49" s="1"/>
      <c r="D49" s="1"/>
      <c r="E49" s="74"/>
      <c r="F49" s="1"/>
      <c r="G49" s="1"/>
      <c r="H49" s="1"/>
      <c r="I49" s="11"/>
    </row>
    <row r="50" spans="1:9" x14ac:dyDescent="0.2">
      <c r="A50" s="1" t="s">
        <v>120</v>
      </c>
      <c r="B50" s="54">
        <f>B3*0.15/13</f>
        <v>2146.1538461538462</v>
      </c>
      <c r="C50" s="1">
        <v>2146.59</v>
      </c>
      <c r="D50" s="1"/>
      <c r="E50" s="74"/>
      <c r="F50" s="1"/>
      <c r="G50" s="1"/>
      <c r="H50" s="1"/>
      <c r="I50" s="11"/>
    </row>
    <row r="51" spans="1:9" x14ac:dyDescent="0.2">
      <c r="A51" s="1" t="s">
        <v>69</v>
      </c>
      <c r="B51" s="54">
        <f>B3*0.15*0.0291</f>
        <v>811.89</v>
      </c>
      <c r="C51" s="1">
        <v>811.89</v>
      </c>
      <c r="D51" s="1"/>
      <c r="E51" s="74"/>
      <c r="F51" s="1"/>
      <c r="G51" s="1"/>
      <c r="H51" s="1"/>
      <c r="I51" s="11"/>
    </row>
    <row r="52" spans="1:9" x14ac:dyDescent="0.2">
      <c r="A52" s="1" t="s">
        <v>170</v>
      </c>
      <c r="B52" s="54"/>
      <c r="C52" s="69">
        <v>0</v>
      </c>
      <c r="D52" s="1"/>
      <c r="E52" s="74"/>
      <c r="F52" s="1"/>
      <c r="G52" s="1"/>
      <c r="H52" s="1"/>
      <c r="I52" s="11"/>
    </row>
    <row r="53" spans="1:9" x14ac:dyDescent="0.2">
      <c r="A53" s="10" t="s">
        <v>44</v>
      </c>
      <c r="B53" s="10"/>
      <c r="C53" s="1"/>
      <c r="D53" s="62">
        <v>400</v>
      </c>
      <c r="E53" s="74"/>
      <c r="F53" s="1"/>
      <c r="G53" s="1"/>
      <c r="H53" s="1"/>
      <c r="I53" s="11"/>
    </row>
    <row r="54" spans="1:9" x14ac:dyDescent="0.2">
      <c r="A54" s="10" t="s">
        <v>45</v>
      </c>
      <c r="B54" s="10"/>
      <c r="C54" s="1"/>
      <c r="D54" s="64">
        <f>C50+C51+C52-D53</f>
        <v>2558.48</v>
      </c>
      <c r="E54" s="74"/>
      <c r="F54" s="1"/>
      <c r="G54" s="1"/>
      <c r="H54" s="1"/>
      <c r="I54" s="11"/>
    </row>
    <row r="55" spans="1:9" x14ac:dyDescent="0.2">
      <c r="A55" s="1"/>
      <c r="B55" s="1"/>
      <c r="C55" s="1"/>
      <c r="D55" s="1"/>
      <c r="E55" s="74"/>
      <c r="F55" s="1"/>
      <c r="G55" s="1"/>
      <c r="H55" s="1"/>
      <c r="I55" s="11"/>
    </row>
    <row r="56" spans="1:9" x14ac:dyDescent="0.2">
      <c r="A56" s="4" t="s">
        <v>114</v>
      </c>
      <c r="B56" s="69" t="s">
        <v>153</v>
      </c>
      <c r="C56" s="1"/>
      <c r="D56" s="1"/>
      <c r="E56" s="74"/>
      <c r="F56" s="1"/>
      <c r="G56" s="1"/>
      <c r="H56" s="1"/>
      <c r="I56" s="11"/>
    </row>
    <row r="57" spans="1:9" x14ac:dyDescent="0.2">
      <c r="A57" s="1" t="s">
        <v>120</v>
      </c>
      <c r="B57" s="54">
        <f>B3*0.15/13</f>
        <v>2146.1538461538462</v>
      </c>
      <c r="C57" s="1">
        <v>2146.59</v>
      </c>
      <c r="D57" s="1"/>
      <c r="E57" s="74"/>
      <c r="F57" s="1"/>
      <c r="G57" s="1"/>
      <c r="H57" s="1"/>
      <c r="I57" s="11"/>
    </row>
    <row r="58" spans="1:9" x14ac:dyDescent="0.2">
      <c r="A58" s="1" t="s">
        <v>69</v>
      </c>
      <c r="B58" s="54">
        <f>B3*0.15*0.1055</f>
        <v>2943.45</v>
      </c>
      <c r="C58" s="1">
        <v>2943.45</v>
      </c>
      <c r="D58" s="1"/>
      <c r="E58" s="74"/>
      <c r="F58" s="1"/>
      <c r="G58" s="1"/>
      <c r="H58" s="1"/>
      <c r="I58" s="11"/>
    </row>
    <row r="59" spans="1:9" x14ac:dyDescent="0.2">
      <c r="A59" s="1" t="s">
        <v>170</v>
      </c>
      <c r="B59" s="54"/>
      <c r="C59" s="69">
        <v>0</v>
      </c>
      <c r="D59" s="1"/>
      <c r="E59" s="74"/>
      <c r="F59" s="1"/>
      <c r="G59" s="1"/>
      <c r="H59" s="1"/>
      <c r="I59" s="11"/>
    </row>
    <row r="60" spans="1:9" x14ac:dyDescent="0.2">
      <c r="A60" s="10" t="s">
        <v>44</v>
      </c>
      <c r="B60" s="10"/>
      <c r="C60" s="1"/>
      <c r="D60" s="62">
        <v>2100</v>
      </c>
      <c r="E60" s="74"/>
      <c r="F60" s="1"/>
      <c r="G60" s="1"/>
      <c r="H60" s="1"/>
      <c r="I60" s="11"/>
    </row>
    <row r="61" spans="1:9" x14ac:dyDescent="0.2">
      <c r="A61" s="10" t="s">
        <v>45</v>
      </c>
      <c r="B61" s="10"/>
      <c r="C61" s="1"/>
      <c r="D61" s="64">
        <f>C57+C58+C59-D60</f>
        <v>2990.04</v>
      </c>
      <c r="E61" s="74"/>
      <c r="F61" s="1"/>
      <c r="G61" s="1"/>
      <c r="H61" s="1"/>
      <c r="I61" s="11"/>
    </row>
    <row r="62" spans="1:9" x14ac:dyDescent="0.2">
      <c r="A62" s="1"/>
      <c r="B62" s="1"/>
      <c r="C62" s="1"/>
      <c r="D62" s="1"/>
      <c r="E62" s="74"/>
      <c r="F62" s="1"/>
      <c r="G62" s="1"/>
      <c r="H62" s="1"/>
      <c r="I62" s="11"/>
    </row>
    <row r="63" spans="1:9" x14ac:dyDescent="0.2">
      <c r="A63" s="4" t="s">
        <v>115</v>
      </c>
      <c r="B63" s="69" t="s">
        <v>154</v>
      </c>
      <c r="C63" s="1"/>
      <c r="D63" s="1"/>
      <c r="E63" s="74"/>
      <c r="F63" s="1"/>
      <c r="G63" s="1"/>
      <c r="H63" s="1"/>
      <c r="I63" s="11"/>
    </row>
    <row r="64" spans="1:9" x14ac:dyDescent="0.2">
      <c r="A64" s="1" t="s">
        <v>120</v>
      </c>
      <c r="B64" s="54">
        <f>B3*0.15/13</f>
        <v>2146.1538461538462</v>
      </c>
      <c r="C64" s="1">
        <v>2146.59</v>
      </c>
      <c r="D64" s="1"/>
      <c r="E64" s="74"/>
      <c r="F64" s="1"/>
      <c r="G64" s="1"/>
      <c r="H64" s="1"/>
      <c r="I64" s="11"/>
    </row>
    <row r="65" spans="1:9" x14ac:dyDescent="0.2">
      <c r="A65" s="1" t="s">
        <v>69</v>
      </c>
      <c r="B65" s="54">
        <f>B3*0.15*0.1471</f>
        <v>4104.09</v>
      </c>
      <c r="C65" s="1">
        <v>4104.09</v>
      </c>
      <c r="D65" s="1"/>
      <c r="E65" s="74"/>
      <c r="F65" s="1"/>
      <c r="G65" s="1"/>
      <c r="H65" s="1"/>
      <c r="I65" s="11"/>
    </row>
    <row r="66" spans="1:9" x14ac:dyDescent="0.2">
      <c r="A66" s="1" t="s">
        <v>170</v>
      </c>
      <c r="B66" s="54"/>
      <c r="C66" s="69">
        <v>0</v>
      </c>
      <c r="D66" s="1"/>
      <c r="E66" s="74"/>
      <c r="F66" s="1"/>
      <c r="G66" s="1"/>
      <c r="H66" s="1"/>
      <c r="I66" s="11"/>
    </row>
    <row r="67" spans="1:9" x14ac:dyDescent="0.2">
      <c r="A67" s="10" t="s">
        <v>44</v>
      </c>
      <c r="B67" s="10"/>
      <c r="C67" s="1"/>
      <c r="D67" s="62">
        <v>900</v>
      </c>
      <c r="E67" s="74"/>
      <c r="F67" s="1"/>
      <c r="G67" s="1"/>
      <c r="H67" s="1"/>
      <c r="I67" s="11"/>
    </row>
    <row r="68" spans="1:9" x14ac:dyDescent="0.2">
      <c r="A68" s="10" t="s">
        <v>45</v>
      </c>
      <c r="B68" s="10"/>
      <c r="C68" s="1"/>
      <c r="D68" s="64">
        <f>C64+C65+C66-D67</f>
        <v>5350.68</v>
      </c>
      <c r="E68" s="74"/>
      <c r="F68" s="1"/>
      <c r="G68" s="1"/>
      <c r="H68" s="1"/>
      <c r="I68" s="11"/>
    </row>
    <row r="69" spans="1:9" x14ac:dyDescent="0.2">
      <c r="A69" s="1"/>
      <c r="B69" s="1"/>
      <c r="C69" s="1"/>
      <c r="D69" s="1"/>
      <c r="E69" s="74"/>
      <c r="F69" s="1"/>
      <c r="G69" s="1"/>
      <c r="H69" s="1"/>
      <c r="I69" s="11"/>
    </row>
    <row r="70" spans="1:9" x14ac:dyDescent="0.2">
      <c r="A70" s="4" t="s">
        <v>116</v>
      </c>
      <c r="B70" s="69" t="s">
        <v>155</v>
      </c>
      <c r="C70" s="1"/>
      <c r="D70" s="1"/>
      <c r="E70" s="74"/>
      <c r="F70" s="1"/>
      <c r="G70" s="1"/>
      <c r="H70" s="1"/>
      <c r="I70" s="11"/>
    </row>
    <row r="71" spans="1:9" x14ac:dyDescent="0.2">
      <c r="A71" s="1" t="s">
        <v>120</v>
      </c>
      <c r="B71" s="54">
        <f>B3*0.15/13</f>
        <v>2146.1538461538462</v>
      </c>
      <c r="C71" s="1">
        <v>2146.59</v>
      </c>
      <c r="D71" s="1"/>
      <c r="E71" s="74"/>
      <c r="F71" s="1"/>
      <c r="G71" s="1"/>
      <c r="H71" s="1"/>
      <c r="I71" s="11"/>
    </row>
    <row r="72" spans="1:9" x14ac:dyDescent="0.2">
      <c r="A72" s="1" t="s">
        <v>69</v>
      </c>
      <c r="B72" s="54">
        <f>B3*0.15*0.2493</f>
        <v>6955.47</v>
      </c>
      <c r="C72" s="1">
        <v>6955.47</v>
      </c>
      <c r="D72" s="1"/>
      <c r="E72" s="74"/>
      <c r="F72" s="1"/>
      <c r="G72" s="1"/>
      <c r="H72" s="1"/>
      <c r="I72" s="11"/>
    </row>
    <row r="73" spans="1:9" x14ac:dyDescent="0.2">
      <c r="A73" s="1" t="s">
        <v>170</v>
      </c>
      <c r="B73" s="54"/>
      <c r="C73" s="69">
        <v>0</v>
      </c>
      <c r="D73" s="1"/>
      <c r="E73" s="74"/>
      <c r="F73" s="1"/>
      <c r="G73" s="1"/>
      <c r="H73" s="1"/>
      <c r="I73" s="11"/>
    </row>
    <row r="74" spans="1:9" x14ac:dyDescent="0.2">
      <c r="A74" s="10" t="s">
        <v>44</v>
      </c>
      <c r="B74" s="10"/>
      <c r="C74" s="1"/>
      <c r="D74" s="62">
        <v>900</v>
      </c>
      <c r="E74" s="74"/>
      <c r="F74" s="1"/>
      <c r="G74" s="1"/>
      <c r="H74" s="1"/>
      <c r="I74" s="11"/>
    </row>
    <row r="75" spans="1:9" x14ac:dyDescent="0.2">
      <c r="A75" s="10" t="s">
        <v>45</v>
      </c>
      <c r="B75" s="10"/>
      <c r="C75" s="1"/>
      <c r="D75" s="64">
        <f>C71+C72+C73-D74</f>
        <v>8202.0600000000013</v>
      </c>
      <c r="E75" s="74"/>
      <c r="F75" s="1"/>
      <c r="G75" s="1"/>
      <c r="H75" s="1"/>
      <c r="I75" s="11"/>
    </row>
    <row r="76" spans="1:9" x14ac:dyDescent="0.2">
      <c r="A76" s="1"/>
      <c r="B76" s="1"/>
      <c r="C76" s="1"/>
      <c r="D76" s="1"/>
      <c r="E76" s="74"/>
      <c r="F76" s="1"/>
      <c r="G76" s="1"/>
      <c r="H76" s="1"/>
      <c r="I76" s="11"/>
    </row>
    <row r="77" spans="1:9" x14ac:dyDescent="0.2">
      <c r="A77" s="4" t="s">
        <v>117</v>
      </c>
      <c r="B77" s="69" t="s">
        <v>156</v>
      </c>
      <c r="C77" s="1"/>
      <c r="D77" s="1"/>
      <c r="E77" s="74"/>
      <c r="F77" s="1"/>
      <c r="G77" s="1"/>
      <c r="H77" s="1"/>
      <c r="I77" s="11"/>
    </row>
    <row r="78" spans="1:9" x14ac:dyDescent="0.2">
      <c r="A78" s="1" t="s">
        <v>120</v>
      </c>
      <c r="B78" s="54">
        <f>B3*0.15/13</f>
        <v>2146.1538461538462</v>
      </c>
      <c r="C78" s="1">
        <v>2146.59</v>
      </c>
      <c r="D78" s="1"/>
      <c r="E78" s="74"/>
      <c r="F78" s="1"/>
      <c r="G78" s="1"/>
      <c r="H78" s="1"/>
      <c r="I78" s="11"/>
    </row>
    <row r="79" spans="1:9" x14ac:dyDescent="0.2">
      <c r="A79" s="1" t="s">
        <v>69</v>
      </c>
      <c r="B79" s="54">
        <f>B3*0.15*0.0172</f>
        <v>479.88</v>
      </c>
      <c r="C79" s="1">
        <v>479.88</v>
      </c>
      <c r="D79" s="1"/>
      <c r="E79" s="74"/>
      <c r="F79" s="1"/>
      <c r="G79" s="1"/>
      <c r="H79" s="1"/>
      <c r="I79" s="11"/>
    </row>
    <row r="80" spans="1:9" x14ac:dyDescent="0.2">
      <c r="A80" s="1" t="s">
        <v>170</v>
      </c>
      <c r="B80" s="54"/>
      <c r="C80" s="69">
        <v>0</v>
      </c>
      <c r="D80" s="1"/>
      <c r="E80" s="74"/>
      <c r="F80" s="1"/>
      <c r="G80" s="1"/>
      <c r="H80" s="1"/>
      <c r="I80" s="11"/>
    </row>
    <row r="81" spans="1:9" x14ac:dyDescent="0.2">
      <c r="A81" s="10" t="s">
        <v>44</v>
      </c>
      <c r="B81" s="10"/>
      <c r="C81" s="1"/>
      <c r="D81" s="62">
        <v>600</v>
      </c>
      <c r="E81" s="74"/>
      <c r="F81" s="1"/>
      <c r="G81" s="1"/>
      <c r="H81" s="1"/>
      <c r="I81" s="11"/>
    </row>
    <row r="82" spans="1:9" x14ac:dyDescent="0.2">
      <c r="A82" s="10" t="s">
        <v>45</v>
      </c>
      <c r="B82" s="10"/>
      <c r="C82" s="1"/>
      <c r="D82" s="64">
        <f>C78+C79+C80-D81</f>
        <v>2026.4700000000003</v>
      </c>
      <c r="E82" s="74"/>
      <c r="F82" s="1"/>
      <c r="G82" s="1"/>
      <c r="H82" s="1"/>
      <c r="I82" s="11"/>
    </row>
    <row r="83" spans="1:9" x14ac:dyDescent="0.2">
      <c r="A83" s="1"/>
      <c r="B83" s="1"/>
      <c r="C83" s="1"/>
      <c r="D83" s="1"/>
      <c r="E83" s="74"/>
      <c r="F83" s="1"/>
      <c r="G83" s="1"/>
      <c r="H83" s="1"/>
      <c r="I83" s="11"/>
    </row>
    <row r="84" spans="1:9" x14ac:dyDescent="0.2">
      <c r="A84" s="4" t="s">
        <v>118</v>
      </c>
      <c r="B84" s="69" t="s">
        <v>157</v>
      </c>
      <c r="C84" s="1"/>
      <c r="D84" s="1"/>
      <c r="E84" s="74"/>
      <c r="F84" s="1"/>
      <c r="G84" s="1"/>
      <c r="H84" s="1"/>
      <c r="I84" s="11"/>
    </row>
    <row r="85" spans="1:9" x14ac:dyDescent="0.2">
      <c r="A85" s="1" t="s">
        <v>120</v>
      </c>
      <c r="B85" s="54">
        <f>B3*0.15/13</f>
        <v>2146.1538461538462</v>
      </c>
      <c r="C85" s="1">
        <v>2146.59</v>
      </c>
      <c r="D85" s="1"/>
      <c r="E85" s="74"/>
      <c r="F85" s="1"/>
      <c r="G85" s="1"/>
      <c r="H85" s="1"/>
      <c r="I85" s="11"/>
    </row>
    <row r="86" spans="1:9" x14ac:dyDescent="0.2">
      <c r="A86" s="1" t="s">
        <v>69</v>
      </c>
      <c r="B86" s="54">
        <f>B3*0.15*0.0235</f>
        <v>655.65</v>
      </c>
      <c r="C86" s="1">
        <v>655.65</v>
      </c>
      <c r="D86" s="1"/>
      <c r="E86" s="74"/>
      <c r="F86" s="1"/>
      <c r="G86" s="1"/>
      <c r="H86" s="1"/>
      <c r="I86" s="11"/>
    </row>
    <row r="87" spans="1:9" x14ac:dyDescent="0.2">
      <c r="A87" s="1" t="s">
        <v>170</v>
      </c>
      <c r="B87" s="54"/>
      <c r="C87" s="69">
        <v>0</v>
      </c>
      <c r="D87" s="1"/>
      <c r="E87" s="74"/>
      <c r="F87" s="1"/>
      <c r="G87" s="1"/>
      <c r="H87" s="1"/>
      <c r="I87" s="11"/>
    </row>
    <row r="88" spans="1:9" x14ac:dyDescent="0.2">
      <c r="A88" s="10" t="s">
        <v>44</v>
      </c>
      <c r="B88" s="10"/>
      <c r="C88" s="1"/>
      <c r="D88" s="62">
        <v>2100</v>
      </c>
      <c r="E88" s="74"/>
      <c r="F88" s="1"/>
      <c r="G88" s="1"/>
      <c r="H88" s="1"/>
      <c r="I88" s="11"/>
    </row>
    <row r="89" spans="1:9" x14ac:dyDescent="0.2">
      <c r="A89" s="10" t="s">
        <v>45</v>
      </c>
      <c r="B89" s="10"/>
      <c r="C89" s="1"/>
      <c r="D89" s="64">
        <f>C85+C86+C87-D88</f>
        <v>702.24000000000024</v>
      </c>
      <c r="E89" s="74"/>
      <c r="F89" s="1"/>
      <c r="G89" s="1"/>
      <c r="H89" s="1"/>
      <c r="I89" s="11"/>
    </row>
    <row r="90" spans="1:9" x14ac:dyDescent="0.2">
      <c r="A90" s="1"/>
      <c r="B90" s="1"/>
      <c r="C90" s="1"/>
      <c r="D90" s="1"/>
      <c r="E90" s="74"/>
      <c r="F90" s="1"/>
      <c r="G90" s="1"/>
      <c r="H90" s="1"/>
      <c r="I90" s="11"/>
    </row>
    <row r="91" spans="1:9" x14ac:dyDescent="0.2">
      <c r="A91" s="4" t="s">
        <v>119</v>
      </c>
      <c r="B91" s="69" t="s">
        <v>158</v>
      </c>
      <c r="C91" s="1"/>
      <c r="D91" s="1"/>
      <c r="E91" s="74"/>
      <c r="F91" s="1"/>
      <c r="G91" s="1"/>
      <c r="H91" s="1"/>
      <c r="I91" s="11"/>
    </row>
    <row r="92" spans="1:9" x14ac:dyDescent="0.2">
      <c r="A92" s="1" t="s">
        <v>120</v>
      </c>
      <c r="B92" s="54">
        <f>B3*0.15/13</f>
        <v>2146.1538461538462</v>
      </c>
      <c r="C92" s="1">
        <v>2146.59</v>
      </c>
      <c r="D92" s="1"/>
      <c r="E92" s="74"/>
      <c r="F92" s="1"/>
      <c r="G92" s="1"/>
      <c r="H92" s="1"/>
      <c r="I92" s="11"/>
    </row>
    <row r="93" spans="1:9" x14ac:dyDescent="0.2">
      <c r="A93" s="1" t="s">
        <v>69</v>
      </c>
      <c r="B93" s="54">
        <f>B3*0.15*0.0193</f>
        <v>538.47</v>
      </c>
      <c r="C93" s="1">
        <v>538.47</v>
      </c>
      <c r="D93" s="1"/>
      <c r="E93" s="74"/>
      <c r="F93" s="1"/>
      <c r="G93" s="1"/>
      <c r="H93" s="1"/>
      <c r="I93" s="11"/>
    </row>
    <row r="94" spans="1:9" x14ac:dyDescent="0.2">
      <c r="A94" s="1" t="s">
        <v>170</v>
      </c>
      <c r="B94" s="54"/>
      <c r="C94" s="69">
        <v>0</v>
      </c>
      <c r="D94" s="1"/>
      <c r="E94" s="74"/>
      <c r="F94" s="1"/>
      <c r="G94" s="1"/>
      <c r="H94" s="1"/>
      <c r="I94" s="11"/>
    </row>
    <row r="95" spans="1:9" x14ac:dyDescent="0.2">
      <c r="A95" s="10" t="s">
        <v>44</v>
      </c>
      <c r="B95" s="10"/>
      <c r="C95" s="1"/>
      <c r="D95" s="62">
        <v>600</v>
      </c>
      <c r="E95" s="74"/>
      <c r="F95" s="1"/>
      <c r="G95" s="1"/>
      <c r="H95" s="1"/>
      <c r="I95" s="11"/>
    </row>
    <row r="96" spans="1:9" x14ac:dyDescent="0.2">
      <c r="A96" s="10" t="s">
        <v>45</v>
      </c>
      <c r="B96" s="10"/>
      <c r="C96" s="1"/>
      <c r="D96" s="64">
        <f>C92+C93+C94-D95</f>
        <v>2085.0600000000004</v>
      </c>
      <c r="E96" s="74"/>
      <c r="F96" s="1"/>
      <c r="G96" s="1"/>
      <c r="H96" s="1"/>
      <c r="I96" s="11"/>
    </row>
    <row r="97" spans="1:9" x14ac:dyDescent="0.2">
      <c r="A97" s="10"/>
      <c r="B97" s="10"/>
      <c r="C97" s="1"/>
      <c r="D97" s="1"/>
      <c r="E97" s="74"/>
      <c r="F97" s="1"/>
      <c r="G97" s="1"/>
      <c r="H97" s="1"/>
      <c r="I97" s="11"/>
    </row>
    <row r="98" spans="1:9" x14ac:dyDescent="0.2">
      <c r="A98" s="71" t="s">
        <v>176</v>
      </c>
      <c r="B98" s="71"/>
      <c r="C98" s="72">
        <v>0</v>
      </c>
      <c r="D98" s="65"/>
      <c r="E98" s="74"/>
      <c r="F98" s="65"/>
      <c r="G98" s="65"/>
      <c r="H98" s="65"/>
      <c r="I98" s="66"/>
    </row>
    <row r="99" spans="1:9" x14ac:dyDescent="0.2">
      <c r="A99" s="71" t="s">
        <v>166</v>
      </c>
      <c r="B99" s="71"/>
      <c r="C99" s="72">
        <f>C8+C9+C15+C16+C22+C23+C29+C30+C36+C37+C43+C44+C50+C51+C57+C58+C64+C65+C71+C72+C78+C79+C85+C86+C92+C93</f>
        <v>55800.09</v>
      </c>
      <c r="D99" s="65"/>
      <c r="E99" s="74"/>
      <c r="F99" s="65"/>
      <c r="G99" s="65"/>
      <c r="H99" s="65"/>
      <c r="I99" s="66"/>
    </row>
    <row r="100" spans="1:9" x14ac:dyDescent="0.2">
      <c r="A100" s="1"/>
      <c r="B100" s="1"/>
      <c r="C100" s="1"/>
      <c r="D100" s="1"/>
      <c r="E100" s="74"/>
      <c r="F100" s="1"/>
      <c r="G100" s="1"/>
      <c r="H100" s="1"/>
      <c r="I100" s="11"/>
    </row>
    <row r="101" spans="1:9" x14ac:dyDescent="0.2">
      <c r="A101" s="4" t="s">
        <v>46</v>
      </c>
      <c r="B101" s="4"/>
      <c r="C101" s="1"/>
      <c r="D101" s="1"/>
      <c r="E101" s="74"/>
      <c r="F101" s="1"/>
      <c r="G101" s="1"/>
      <c r="H101" s="1"/>
      <c r="I101" s="11"/>
    </row>
    <row r="102" spans="1:9" x14ac:dyDescent="0.2">
      <c r="A102" s="1" t="s">
        <v>70</v>
      </c>
      <c r="B102" s="1"/>
      <c r="C102" s="61">
        <v>130199.91</v>
      </c>
      <c r="D102" s="1"/>
      <c r="E102" s="5"/>
      <c r="F102" s="1"/>
      <c r="G102" s="1"/>
      <c r="H102" s="1"/>
      <c r="I102" s="11"/>
    </row>
    <row r="103" spans="1:9" x14ac:dyDescent="0.2">
      <c r="A103" s="1"/>
      <c r="B103" s="1"/>
      <c r="D103" s="1"/>
      <c r="E103" s="5"/>
      <c r="F103" s="1"/>
      <c r="G103" s="1"/>
      <c r="H103" s="1"/>
      <c r="I103" s="11"/>
    </row>
    <row r="104" spans="1:9" x14ac:dyDescent="0.2">
      <c r="A104" s="4" t="s">
        <v>0</v>
      </c>
      <c r="B104" s="4"/>
      <c r="C104" s="1"/>
      <c r="D104" s="1"/>
      <c r="E104" s="5"/>
      <c r="F104" s="1"/>
      <c r="G104" s="1"/>
      <c r="H104" s="1"/>
      <c r="I104" s="11"/>
    </row>
    <row r="105" spans="1:9" x14ac:dyDescent="0.2">
      <c r="A105" s="10" t="s">
        <v>169</v>
      </c>
      <c r="B105" s="10"/>
      <c r="C105" s="1"/>
      <c r="D105" s="1">
        <v>32144</v>
      </c>
      <c r="E105" s="5"/>
      <c r="F105" s="1"/>
      <c r="G105" s="7"/>
      <c r="H105" s="1"/>
      <c r="I105" s="11"/>
    </row>
    <row r="106" spans="1:9" x14ac:dyDescent="0.2">
      <c r="A106" s="10" t="s">
        <v>57</v>
      </c>
      <c r="B106" s="10"/>
      <c r="C106" s="1"/>
      <c r="D106" s="1">
        <v>8158.82</v>
      </c>
      <c r="E106" s="5"/>
      <c r="F106" s="1"/>
      <c r="G106" s="7"/>
      <c r="H106" s="1"/>
      <c r="I106" s="11"/>
    </row>
    <row r="107" spans="1:9" x14ac:dyDescent="0.2">
      <c r="A107" s="10" t="s">
        <v>58</v>
      </c>
      <c r="B107" s="10"/>
      <c r="C107" s="1"/>
      <c r="D107" s="1">
        <v>491.82</v>
      </c>
      <c r="E107" s="5"/>
      <c r="F107" s="1"/>
      <c r="G107" s="7"/>
      <c r="H107" s="1"/>
      <c r="I107" s="11"/>
    </row>
    <row r="108" spans="1:9" ht="25.5" x14ac:dyDescent="0.2">
      <c r="A108" s="29" t="s">
        <v>60</v>
      </c>
      <c r="B108" s="29"/>
      <c r="C108" s="1"/>
      <c r="D108" s="1">
        <v>0</v>
      </c>
      <c r="E108" s="5"/>
      <c r="F108" s="1"/>
      <c r="G108" s="7"/>
      <c r="H108" s="1"/>
      <c r="I108" s="11"/>
    </row>
    <row r="109" spans="1:9" x14ac:dyDescent="0.2">
      <c r="A109" s="60"/>
      <c r="B109" s="60"/>
      <c r="C109" s="1"/>
      <c r="D109" s="1"/>
      <c r="E109" s="5"/>
      <c r="F109" s="1"/>
      <c r="G109" s="7"/>
      <c r="H109" s="1"/>
      <c r="I109" s="11"/>
    </row>
    <row r="110" spans="1:9" x14ac:dyDescent="0.2">
      <c r="A110" s="4" t="s">
        <v>1</v>
      </c>
      <c r="B110" s="4"/>
      <c r="C110" s="1"/>
      <c r="D110" s="1"/>
      <c r="E110" s="5"/>
      <c r="F110" s="1"/>
      <c r="G110" s="1"/>
      <c r="H110" s="1"/>
      <c r="I110" s="11"/>
    </row>
    <row r="111" spans="1:9" x14ac:dyDescent="0.2">
      <c r="A111" s="10" t="s">
        <v>124</v>
      </c>
      <c r="B111" s="68" t="s">
        <v>123</v>
      </c>
      <c r="C111" s="1"/>
      <c r="D111" s="62">
        <v>3600</v>
      </c>
      <c r="E111" s="5"/>
      <c r="F111" s="1"/>
      <c r="G111" s="1"/>
      <c r="H111" s="1"/>
      <c r="I111" s="11"/>
    </row>
    <row r="112" spans="1:9" x14ac:dyDescent="0.2">
      <c r="A112" s="10" t="s">
        <v>173</v>
      </c>
      <c r="B112" s="68" t="s">
        <v>126</v>
      </c>
      <c r="C112" s="1"/>
      <c r="D112" s="62">
        <v>2760</v>
      </c>
      <c r="E112" s="5"/>
      <c r="F112" s="1"/>
      <c r="G112" s="1"/>
      <c r="H112" s="1"/>
      <c r="I112" s="11"/>
    </row>
    <row r="113" spans="1:9" x14ac:dyDescent="0.2">
      <c r="A113" s="10" t="s">
        <v>173</v>
      </c>
      <c r="B113" s="68" t="s">
        <v>126</v>
      </c>
      <c r="C113" s="1"/>
      <c r="D113" s="62">
        <v>2760</v>
      </c>
      <c r="E113" s="5"/>
      <c r="F113" s="1"/>
      <c r="G113" s="1"/>
      <c r="H113" s="1"/>
      <c r="I113" s="11"/>
    </row>
    <row r="114" spans="1:9" x14ac:dyDescent="0.2">
      <c r="A114" s="10" t="s">
        <v>171</v>
      </c>
      <c r="B114" s="10"/>
      <c r="C114" s="1"/>
      <c r="D114" s="64">
        <v>0</v>
      </c>
      <c r="E114" s="5"/>
      <c r="F114" s="1"/>
      <c r="G114" s="1"/>
      <c r="H114" s="1"/>
      <c r="I114" s="11"/>
    </row>
    <row r="115" spans="1:9" x14ac:dyDescent="0.2">
      <c r="A115" s="10" t="s">
        <v>127</v>
      </c>
      <c r="B115" s="10"/>
      <c r="C115" s="1"/>
      <c r="D115" s="64">
        <v>8000</v>
      </c>
      <c r="E115" s="5"/>
      <c r="F115" s="1"/>
      <c r="G115" s="1"/>
      <c r="H115" s="1"/>
      <c r="I115" s="11"/>
    </row>
    <row r="116" spans="1:9" x14ac:dyDescent="0.2">
      <c r="A116" s="10"/>
      <c r="B116" s="10"/>
      <c r="C116" s="1"/>
      <c r="D116" s="1"/>
      <c r="E116" s="5"/>
      <c r="F116" s="1"/>
      <c r="G116" s="1"/>
      <c r="H116" s="1"/>
      <c r="I116" s="11"/>
    </row>
    <row r="117" spans="1:9" x14ac:dyDescent="0.2">
      <c r="A117" s="4" t="s">
        <v>2</v>
      </c>
      <c r="B117" s="4"/>
      <c r="C117" s="1"/>
      <c r="D117" s="1"/>
      <c r="E117" s="5"/>
      <c r="F117" s="1"/>
      <c r="G117" s="1"/>
      <c r="H117" s="1"/>
      <c r="I117" s="11"/>
    </row>
    <row r="118" spans="1:9" x14ac:dyDescent="0.2">
      <c r="A118" s="10" t="s">
        <v>44</v>
      </c>
      <c r="B118" s="68" t="s">
        <v>123</v>
      </c>
      <c r="C118" s="1"/>
      <c r="D118" s="62">
        <v>3600</v>
      </c>
      <c r="E118" s="5"/>
      <c r="F118" s="1"/>
      <c r="G118" s="1"/>
      <c r="H118" s="1"/>
      <c r="I118" s="11"/>
    </row>
    <row r="119" spans="1:9" x14ac:dyDescent="0.2">
      <c r="A119" s="10" t="s">
        <v>125</v>
      </c>
      <c r="B119" s="68" t="s">
        <v>143</v>
      </c>
      <c r="C119" s="1"/>
      <c r="D119" s="62">
        <v>1920</v>
      </c>
      <c r="E119" s="5"/>
      <c r="F119" s="1"/>
      <c r="G119" s="1"/>
      <c r="H119" s="1"/>
      <c r="I119" s="11"/>
    </row>
    <row r="120" spans="1:9" x14ac:dyDescent="0.2">
      <c r="A120" s="10" t="s">
        <v>125</v>
      </c>
      <c r="B120" s="68" t="s">
        <v>143</v>
      </c>
      <c r="C120" s="1"/>
      <c r="D120" s="62">
        <v>1920</v>
      </c>
      <c r="E120" s="5"/>
      <c r="F120" s="1"/>
      <c r="G120" s="1"/>
      <c r="H120" s="1"/>
      <c r="I120" s="11"/>
    </row>
    <row r="121" spans="1:9" x14ac:dyDescent="0.2">
      <c r="A121" s="10" t="s">
        <v>144</v>
      </c>
      <c r="B121" s="10"/>
      <c r="C121" s="1"/>
      <c r="D121" s="64">
        <v>22150</v>
      </c>
      <c r="E121" s="5"/>
      <c r="F121" s="1"/>
      <c r="G121" s="1"/>
      <c r="H121" s="1"/>
      <c r="I121" s="11"/>
    </row>
    <row r="122" spans="1:9" x14ac:dyDescent="0.2">
      <c r="A122" s="10" t="s">
        <v>145</v>
      </c>
      <c r="B122" s="10"/>
      <c r="C122" s="1">
        <v>4000</v>
      </c>
      <c r="D122" s="1"/>
      <c r="E122" s="5"/>
      <c r="F122" s="1"/>
      <c r="G122" s="1"/>
      <c r="H122" s="1"/>
      <c r="I122" s="11"/>
    </row>
    <row r="123" spans="1:9" x14ac:dyDescent="0.2">
      <c r="A123" s="10" t="s">
        <v>142</v>
      </c>
      <c r="B123" s="10"/>
      <c r="C123" s="1"/>
      <c r="D123" s="1">
        <v>12000</v>
      </c>
      <c r="E123" s="5"/>
      <c r="F123" s="1"/>
      <c r="G123" s="1"/>
      <c r="H123" s="1"/>
      <c r="I123" s="11"/>
    </row>
    <row r="124" spans="1:9" x14ac:dyDescent="0.2">
      <c r="A124" s="10"/>
      <c r="B124" s="10"/>
      <c r="C124" s="1"/>
      <c r="D124" s="1"/>
      <c r="E124" s="5"/>
      <c r="F124" s="1"/>
      <c r="G124" s="1"/>
      <c r="H124" s="1"/>
      <c r="I124" s="11"/>
    </row>
    <row r="125" spans="1:9" x14ac:dyDescent="0.2">
      <c r="A125" s="4" t="s">
        <v>128</v>
      </c>
      <c r="B125" s="4"/>
      <c r="C125" s="1"/>
      <c r="D125" s="1"/>
      <c r="E125" s="5"/>
      <c r="F125" s="1"/>
      <c r="G125" s="1"/>
      <c r="H125" s="1"/>
      <c r="I125" s="11"/>
    </row>
    <row r="126" spans="1:9" x14ac:dyDescent="0.2">
      <c r="A126" s="10" t="s">
        <v>44</v>
      </c>
      <c r="B126" s="68" t="s">
        <v>150</v>
      </c>
      <c r="C126" s="1"/>
      <c r="D126" s="62">
        <v>2200</v>
      </c>
      <c r="E126" s="5"/>
      <c r="F126" s="1"/>
      <c r="G126" s="1"/>
      <c r="H126" s="1"/>
      <c r="I126" s="11"/>
    </row>
    <row r="127" spans="1:9" x14ac:dyDescent="0.2">
      <c r="A127" s="10" t="s">
        <v>125</v>
      </c>
      <c r="B127" s="68" t="s">
        <v>151</v>
      </c>
      <c r="C127" s="1"/>
      <c r="D127" s="62">
        <v>1760</v>
      </c>
      <c r="E127" s="5"/>
      <c r="F127" s="1"/>
      <c r="G127" s="1"/>
      <c r="H127" s="1"/>
      <c r="I127" s="11"/>
    </row>
    <row r="128" spans="1:9" x14ac:dyDescent="0.2">
      <c r="A128" s="10" t="s">
        <v>125</v>
      </c>
      <c r="B128" s="68" t="s">
        <v>178</v>
      </c>
      <c r="C128" s="1"/>
      <c r="D128" s="62">
        <v>1440</v>
      </c>
      <c r="E128" s="5"/>
      <c r="F128" s="1"/>
      <c r="G128" s="1"/>
      <c r="H128" s="1"/>
      <c r="I128" s="11"/>
    </row>
    <row r="129" spans="1:9" x14ac:dyDescent="0.2">
      <c r="A129" s="10" t="s">
        <v>146</v>
      </c>
      <c r="B129" s="10"/>
      <c r="C129" s="1"/>
      <c r="D129" s="64">
        <v>16000</v>
      </c>
      <c r="E129" s="5"/>
      <c r="F129" s="1"/>
      <c r="G129" s="1"/>
      <c r="H129" s="1"/>
      <c r="I129" s="11"/>
    </row>
    <row r="130" spans="1:9" x14ac:dyDescent="0.2">
      <c r="A130" s="10"/>
      <c r="B130" s="10"/>
      <c r="C130" s="1"/>
      <c r="D130" s="1"/>
      <c r="E130" s="5"/>
      <c r="F130" s="1"/>
      <c r="G130" s="1"/>
      <c r="H130" s="1"/>
      <c r="I130" s="11"/>
    </row>
    <row r="131" spans="1:9" x14ac:dyDescent="0.2">
      <c r="A131" s="4" t="s">
        <v>167</v>
      </c>
      <c r="B131" s="4"/>
      <c r="C131" s="1"/>
      <c r="D131" s="1"/>
      <c r="E131" s="5"/>
      <c r="F131" s="1"/>
      <c r="G131" s="1"/>
      <c r="H131" s="1"/>
      <c r="I131" s="11"/>
    </row>
    <row r="132" spans="1:9" x14ac:dyDescent="0.2">
      <c r="A132" s="10" t="s">
        <v>44</v>
      </c>
      <c r="B132" s="68" t="s">
        <v>129</v>
      </c>
      <c r="C132" s="1"/>
      <c r="D132" s="62">
        <v>2000</v>
      </c>
      <c r="E132" s="5"/>
      <c r="F132" s="1"/>
      <c r="G132" s="1"/>
      <c r="H132" s="1"/>
      <c r="I132" s="11"/>
    </row>
    <row r="133" spans="1:9" x14ac:dyDescent="0.2">
      <c r="A133" s="10" t="s">
        <v>125</v>
      </c>
      <c r="B133" s="68" t="s">
        <v>130</v>
      </c>
      <c r="C133" s="1"/>
      <c r="D133" s="62">
        <v>1600</v>
      </c>
      <c r="E133" s="5"/>
      <c r="F133" s="1"/>
      <c r="G133" s="1"/>
      <c r="H133" s="1"/>
      <c r="I133" s="11"/>
    </row>
    <row r="134" spans="1:9" x14ac:dyDescent="0.2">
      <c r="A134" s="10" t="s">
        <v>180</v>
      </c>
      <c r="B134" s="76"/>
      <c r="C134" s="1">
        <v>2722</v>
      </c>
      <c r="D134" s="77"/>
      <c r="E134" s="5"/>
      <c r="F134" s="1"/>
      <c r="G134" s="1"/>
      <c r="H134" s="1"/>
      <c r="I134" s="11"/>
    </row>
    <row r="135" spans="1:9" x14ac:dyDescent="0.2">
      <c r="A135" s="10" t="s">
        <v>144</v>
      </c>
      <c r="B135" s="10"/>
      <c r="C135" s="1"/>
      <c r="D135" s="64">
        <v>5000</v>
      </c>
      <c r="E135" s="5"/>
      <c r="F135" s="1"/>
      <c r="G135" s="1"/>
      <c r="H135" s="1"/>
      <c r="I135" s="11"/>
    </row>
    <row r="136" spans="1:9" x14ac:dyDescent="0.2">
      <c r="A136" s="1"/>
      <c r="B136" s="1"/>
      <c r="C136" s="1"/>
      <c r="D136" s="1"/>
      <c r="E136" s="5"/>
      <c r="F136" s="1"/>
      <c r="G136" s="1"/>
      <c r="H136" s="1"/>
      <c r="I136" s="11"/>
    </row>
    <row r="137" spans="1:9" x14ac:dyDescent="0.2">
      <c r="A137" s="4" t="s">
        <v>131</v>
      </c>
      <c r="B137" s="4"/>
      <c r="C137" s="1"/>
      <c r="D137" s="1"/>
      <c r="E137" s="5"/>
      <c r="F137" s="1"/>
      <c r="G137" s="1"/>
      <c r="H137" s="1"/>
      <c r="I137" s="11"/>
    </row>
    <row r="138" spans="1:9" x14ac:dyDescent="0.2">
      <c r="A138" s="10" t="s">
        <v>44</v>
      </c>
      <c r="B138" s="68" t="s">
        <v>132</v>
      </c>
      <c r="C138" s="1"/>
      <c r="D138" s="62">
        <v>3000</v>
      </c>
      <c r="E138" s="5"/>
      <c r="F138" s="1"/>
      <c r="G138" s="1"/>
      <c r="H138" s="1"/>
      <c r="I138" s="11"/>
    </row>
    <row r="139" spans="1:9" x14ac:dyDescent="0.2">
      <c r="A139" s="10" t="s">
        <v>144</v>
      </c>
      <c r="B139" s="10"/>
      <c r="C139" s="1"/>
      <c r="D139" s="64">
        <v>1500</v>
      </c>
      <c r="E139" s="5"/>
      <c r="F139" s="1"/>
      <c r="G139" s="1"/>
      <c r="H139" s="1"/>
      <c r="I139" s="11"/>
    </row>
    <row r="140" spans="1:9" x14ac:dyDescent="0.2">
      <c r="A140" s="10"/>
      <c r="B140" s="10"/>
      <c r="C140" s="1"/>
      <c r="D140" s="1"/>
      <c r="E140" s="5"/>
      <c r="F140" s="1"/>
      <c r="G140" s="1"/>
      <c r="H140" s="1"/>
      <c r="I140" s="11"/>
    </row>
    <row r="141" spans="1:9" x14ac:dyDescent="0.2">
      <c r="A141" s="4" t="s">
        <v>134</v>
      </c>
      <c r="B141" s="4"/>
      <c r="C141" s="1"/>
      <c r="D141" s="1"/>
      <c r="E141" s="5"/>
      <c r="F141" s="1"/>
      <c r="G141" s="1"/>
      <c r="H141" s="1"/>
      <c r="I141" s="11"/>
    </row>
    <row r="142" spans="1:9" x14ac:dyDescent="0.2">
      <c r="A142" s="10" t="s">
        <v>44</v>
      </c>
      <c r="B142" s="68" t="s">
        <v>129</v>
      </c>
      <c r="C142" s="1"/>
      <c r="D142" s="62">
        <v>2000</v>
      </c>
      <c r="E142" s="5"/>
      <c r="F142" s="1"/>
      <c r="G142" s="1"/>
      <c r="H142" s="1"/>
      <c r="I142" s="11"/>
    </row>
    <row r="143" spans="1:9" x14ac:dyDescent="0.2">
      <c r="A143" s="10" t="s">
        <v>125</v>
      </c>
      <c r="B143" s="68" t="s">
        <v>130</v>
      </c>
      <c r="C143" s="1"/>
      <c r="D143" s="62">
        <v>1600</v>
      </c>
      <c r="E143" s="5"/>
      <c r="F143" s="1"/>
      <c r="G143" s="1"/>
      <c r="H143" s="1"/>
      <c r="I143" s="11"/>
    </row>
    <row r="144" spans="1:9" x14ac:dyDescent="0.2">
      <c r="A144" s="10" t="s">
        <v>144</v>
      </c>
      <c r="B144" s="10"/>
      <c r="C144" s="1"/>
      <c r="D144" s="64">
        <v>4000</v>
      </c>
      <c r="E144" s="5"/>
      <c r="F144" s="1"/>
      <c r="G144" s="1"/>
      <c r="H144" s="1"/>
      <c r="I144" s="11"/>
    </row>
    <row r="145" spans="1:9" x14ac:dyDescent="0.2">
      <c r="A145" s="10"/>
      <c r="B145" s="10"/>
      <c r="C145" s="1"/>
      <c r="D145" s="1"/>
      <c r="E145" s="5"/>
      <c r="F145" s="1"/>
      <c r="G145" s="1"/>
      <c r="H145" s="1"/>
      <c r="I145" s="11"/>
    </row>
    <row r="146" spans="1:9" x14ac:dyDescent="0.2">
      <c r="A146" s="4" t="s">
        <v>135</v>
      </c>
      <c r="B146" s="4"/>
      <c r="C146" s="1"/>
      <c r="D146" s="1"/>
      <c r="E146" s="5"/>
      <c r="F146" s="1"/>
      <c r="G146" s="1"/>
      <c r="H146" s="1"/>
      <c r="I146" s="11"/>
    </row>
    <row r="147" spans="1:9" x14ac:dyDescent="0.2">
      <c r="A147" s="10" t="s">
        <v>44</v>
      </c>
      <c r="B147" s="68" t="s">
        <v>129</v>
      </c>
      <c r="C147" s="1"/>
      <c r="D147" s="62">
        <v>2000</v>
      </c>
      <c r="E147" s="5"/>
      <c r="F147" s="1"/>
      <c r="G147" s="1"/>
      <c r="H147" s="1"/>
      <c r="I147" s="11"/>
    </row>
    <row r="148" spans="1:9" x14ac:dyDescent="0.2">
      <c r="A148" s="10" t="s">
        <v>125</v>
      </c>
      <c r="B148" s="68" t="s">
        <v>130</v>
      </c>
      <c r="C148" s="1"/>
      <c r="D148" s="62">
        <v>1600</v>
      </c>
      <c r="E148" s="5"/>
      <c r="F148" s="1"/>
      <c r="G148" s="1"/>
      <c r="H148" s="1"/>
      <c r="I148" s="11"/>
    </row>
    <row r="149" spans="1:9" x14ac:dyDescent="0.2">
      <c r="A149" s="10" t="s">
        <v>125</v>
      </c>
      <c r="B149" s="68" t="s">
        <v>130</v>
      </c>
      <c r="C149" s="1"/>
      <c r="D149" s="62">
        <v>1600</v>
      </c>
      <c r="E149" s="5"/>
      <c r="F149" s="1"/>
      <c r="G149" s="1"/>
      <c r="H149" s="1"/>
      <c r="I149" s="11"/>
    </row>
    <row r="150" spans="1:9" x14ac:dyDescent="0.2">
      <c r="A150" s="10" t="s">
        <v>144</v>
      </c>
      <c r="B150" s="10"/>
      <c r="C150" s="1"/>
      <c r="D150" s="64">
        <v>24000</v>
      </c>
      <c r="E150" s="5"/>
      <c r="F150" s="1"/>
      <c r="G150" s="1"/>
      <c r="H150" s="1"/>
      <c r="I150" s="11"/>
    </row>
    <row r="151" spans="1:9" x14ac:dyDescent="0.2">
      <c r="A151" s="10"/>
      <c r="B151" s="10"/>
      <c r="C151" s="1"/>
      <c r="D151" s="1"/>
      <c r="E151" s="5"/>
      <c r="F151" s="1"/>
      <c r="G151" s="1"/>
      <c r="H151" s="1"/>
      <c r="I151" s="11"/>
    </row>
    <row r="152" spans="1:9" x14ac:dyDescent="0.2">
      <c r="A152" s="4" t="s">
        <v>136</v>
      </c>
      <c r="B152" s="4"/>
      <c r="C152" s="1"/>
      <c r="D152" s="1"/>
      <c r="E152" s="5"/>
      <c r="F152" s="1"/>
      <c r="G152" s="1"/>
      <c r="H152" s="1"/>
      <c r="I152" s="11"/>
    </row>
    <row r="153" spans="1:9" x14ac:dyDescent="0.2">
      <c r="A153" s="10" t="s">
        <v>44</v>
      </c>
      <c r="B153" s="68" t="s">
        <v>172</v>
      </c>
      <c r="C153" s="1"/>
      <c r="D153" s="62">
        <v>2200</v>
      </c>
      <c r="E153" s="5"/>
      <c r="F153" s="1"/>
      <c r="G153" s="1"/>
      <c r="H153" s="1"/>
      <c r="I153" s="11"/>
    </row>
    <row r="154" spans="1:9" x14ac:dyDescent="0.2">
      <c r="A154" s="10" t="s">
        <v>125</v>
      </c>
      <c r="B154" s="68" t="s">
        <v>143</v>
      </c>
      <c r="C154" s="1"/>
      <c r="D154" s="62">
        <v>1920</v>
      </c>
      <c r="E154" s="5"/>
      <c r="F154" s="1"/>
      <c r="G154" s="1"/>
      <c r="H154" s="1"/>
      <c r="I154" s="11"/>
    </row>
    <row r="155" spans="1:9" x14ac:dyDescent="0.2">
      <c r="A155" s="10" t="s">
        <v>125</v>
      </c>
      <c r="B155" s="68" t="s">
        <v>143</v>
      </c>
      <c r="C155" s="1"/>
      <c r="D155" s="62">
        <v>1920</v>
      </c>
      <c r="E155" s="5"/>
      <c r="F155" s="1"/>
      <c r="G155" s="1"/>
      <c r="H155" s="1"/>
      <c r="I155" s="11"/>
    </row>
    <row r="156" spans="1:9" x14ac:dyDescent="0.2">
      <c r="A156" s="10" t="s">
        <v>144</v>
      </c>
      <c r="B156" s="10"/>
      <c r="C156" s="1"/>
      <c r="D156" s="64">
        <v>1600</v>
      </c>
      <c r="E156" s="5"/>
      <c r="F156" s="1"/>
      <c r="G156" s="1"/>
      <c r="H156" s="1"/>
      <c r="I156" s="11"/>
    </row>
    <row r="157" spans="1:9" x14ac:dyDescent="0.2">
      <c r="A157" s="10" t="s">
        <v>179</v>
      </c>
      <c r="B157" s="10"/>
      <c r="C157" s="1"/>
      <c r="D157" s="64">
        <v>5280</v>
      </c>
      <c r="E157" s="5"/>
      <c r="F157" s="1"/>
      <c r="G157" s="1"/>
      <c r="H157" s="1"/>
      <c r="I157" s="11"/>
    </row>
    <row r="158" spans="1:9" x14ac:dyDescent="0.2">
      <c r="A158" s="10" t="s">
        <v>149</v>
      </c>
      <c r="B158" s="10"/>
      <c r="C158" s="1"/>
      <c r="D158" s="64">
        <v>16000</v>
      </c>
      <c r="E158" s="5"/>
      <c r="F158" s="1"/>
      <c r="G158" s="1"/>
      <c r="H158" s="1"/>
      <c r="I158" s="11"/>
    </row>
    <row r="159" spans="1:9" x14ac:dyDescent="0.2">
      <c r="A159" s="10" t="s">
        <v>133</v>
      </c>
      <c r="B159" s="10"/>
      <c r="C159" s="6">
        <v>17877.72</v>
      </c>
      <c r="D159" s="1"/>
      <c r="E159" s="5"/>
      <c r="F159" s="1"/>
      <c r="G159" s="1"/>
      <c r="H159" s="1"/>
      <c r="I159" s="11"/>
    </row>
    <row r="160" spans="1:9" x14ac:dyDescent="0.2">
      <c r="A160" s="10"/>
      <c r="B160" s="10"/>
      <c r="C160" s="1"/>
      <c r="D160" s="1"/>
      <c r="E160" s="5"/>
      <c r="F160" s="1"/>
      <c r="G160" s="1"/>
      <c r="H160" s="1"/>
      <c r="I160" s="11"/>
    </row>
    <row r="161" spans="1:11" x14ac:dyDescent="0.2">
      <c r="A161" s="4" t="s">
        <v>137</v>
      </c>
      <c r="B161" s="4"/>
      <c r="C161" s="1"/>
      <c r="D161" s="1"/>
      <c r="E161" s="5"/>
      <c r="F161" s="1"/>
      <c r="G161" s="1"/>
      <c r="H161" s="1"/>
      <c r="I161" s="11"/>
    </row>
    <row r="162" spans="1:11" x14ac:dyDescent="0.2">
      <c r="A162" s="10" t="s">
        <v>44</v>
      </c>
      <c r="B162" s="68" t="s">
        <v>129</v>
      </c>
      <c r="C162" s="1"/>
      <c r="D162" s="62">
        <v>2000</v>
      </c>
      <c r="E162" s="5"/>
      <c r="F162" s="1"/>
      <c r="G162" s="1"/>
      <c r="H162" s="1"/>
      <c r="I162" s="11"/>
    </row>
    <row r="163" spans="1:11" x14ac:dyDescent="0.2">
      <c r="A163" s="10" t="s">
        <v>125</v>
      </c>
      <c r="B163" s="68" t="s">
        <v>130</v>
      </c>
      <c r="C163" s="1"/>
      <c r="D163" s="62">
        <v>1600</v>
      </c>
      <c r="E163" s="5"/>
      <c r="F163" s="1"/>
      <c r="G163" s="1"/>
      <c r="H163" s="1"/>
      <c r="I163" s="11"/>
      <c r="K163" s="63"/>
    </row>
    <row r="164" spans="1:11" x14ac:dyDescent="0.2">
      <c r="A164" s="10" t="s">
        <v>125</v>
      </c>
      <c r="B164" s="68" t="s">
        <v>130</v>
      </c>
      <c r="C164" s="1"/>
      <c r="D164" s="62">
        <v>1600</v>
      </c>
      <c r="E164" s="5"/>
      <c r="F164" s="1"/>
      <c r="G164" s="1"/>
      <c r="H164" s="1"/>
      <c r="I164" s="11"/>
    </row>
    <row r="165" spans="1:11" x14ac:dyDescent="0.2">
      <c r="A165" s="10" t="s">
        <v>139</v>
      </c>
      <c r="B165" s="68" t="s">
        <v>130</v>
      </c>
      <c r="C165" s="1"/>
      <c r="D165" s="62">
        <v>1600</v>
      </c>
      <c r="E165" s="5"/>
      <c r="F165" s="1"/>
      <c r="G165" s="1"/>
      <c r="H165" s="1"/>
      <c r="I165" s="11"/>
    </row>
    <row r="166" spans="1:11" x14ac:dyDescent="0.2">
      <c r="A166" s="10" t="s">
        <v>138</v>
      </c>
      <c r="B166" s="10"/>
      <c r="C166" s="1"/>
      <c r="D166" s="62">
        <v>2000</v>
      </c>
      <c r="E166" s="5"/>
      <c r="F166" s="1"/>
      <c r="G166" s="1"/>
      <c r="H166" s="1"/>
      <c r="I166" s="11"/>
    </row>
    <row r="167" spans="1:11" x14ac:dyDescent="0.2">
      <c r="A167" s="10" t="s">
        <v>168</v>
      </c>
      <c r="B167" s="10"/>
      <c r="C167" s="1"/>
      <c r="D167" s="64">
        <v>2000</v>
      </c>
      <c r="E167" s="5"/>
      <c r="F167" s="1"/>
      <c r="G167" s="1"/>
      <c r="H167" s="1"/>
      <c r="I167" s="11"/>
    </row>
    <row r="168" spans="1:11" x14ac:dyDescent="0.2">
      <c r="A168" s="10" t="s">
        <v>140</v>
      </c>
      <c r="B168" s="10"/>
      <c r="C168" s="1"/>
      <c r="D168" s="64">
        <v>6300</v>
      </c>
      <c r="E168" s="5"/>
      <c r="F168" s="1"/>
      <c r="G168" s="1"/>
      <c r="H168" s="1"/>
      <c r="I168" s="11"/>
    </row>
    <row r="169" spans="1:11" x14ac:dyDescent="0.2">
      <c r="A169" s="10"/>
      <c r="B169" s="10"/>
      <c r="C169" s="1"/>
      <c r="D169" s="1"/>
      <c r="E169" s="5"/>
      <c r="F169" s="1"/>
      <c r="G169" s="1"/>
      <c r="H169" s="1"/>
      <c r="I169" s="11"/>
    </row>
    <row r="170" spans="1:11" x14ac:dyDescent="0.2">
      <c r="A170" s="4" t="s">
        <v>147</v>
      </c>
      <c r="B170" s="4"/>
      <c r="C170" s="1"/>
      <c r="D170" s="1"/>
      <c r="E170" s="5"/>
      <c r="F170" s="1"/>
      <c r="G170" s="1"/>
      <c r="H170" s="1"/>
      <c r="I170" s="11"/>
    </row>
    <row r="171" spans="1:11" x14ac:dyDescent="0.2">
      <c r="A171" s="10" t="s">
        <v>44</v>
      </c>
      <c r="B171" s="68" t="s">
        <v>129</v>
      </c>
      <c r="C171" s="1"/>
      <c r="D171" s="62">
        <v>2000</v>
      </c>
      <c r="E171" s="5"/>
      <c r="F171" s="1"/>
      <c r="G171" s="1"/>
      <c r="H171" s="1"/>
      <c r="I171" s="11"/>
    </row>
    <row r="172" spans="1:11" x14ac:dyDescent="0.2">
      <c r="A172" s="10" t="s">
        <v>144</v>
      </c>
      <c r="B172" s="10"/>
      <c r="C172" s="1"/>
      <c r="D172" s="64">
        <v>1000</v>
      </c>
      <c r="E172" s="5"/>
      <c r="F172" s="1"/>
      <c r="G172" s="1"/>
      <c r="H172" s="1"/>
      <c r="I172" s="11"/>
    </row>
    <row r="173" spans="1:11" x14ac:dyDescent="0.2">
      <c r="A173" s="10"/>
      <c r="B173" s="10"/>
      <c r="C173" s="1"/>
      <c r="D173" s="1"/>
      <c r="E173" s="5"/>
      <c r="F173" s="1"/>
      <c r="G173" s="1"/>
      <c r="H173" s="1"/>
      <c r="I173" s="11"/>
    </row>
    <row r="174" spans="1:11" x14ac:dyDescent="0.2">
      <c r="A174" s="4" t="s">
        <v>50</v>
      </c>
      <c r="B174" s="4"/>
      <c r="C174" s="1"/>
      <c r="D174" s="1"/>
      <c r="E174" s="5"/>
      <c r="F174" s="1"/>
      <c r="G174" s="1"/>
      <c r="H174" s="1"/>
      <c r="I174" s="11"/>
    </row>
    <row r="175" spans="1:11" x14ac:dyDescent="0.2">
      <c r="A175" s="10" t="s">
        <v>121</v>
      </c>
      <c r="B175" s="10"/>
      <c r="C175" s="1">
        <v>1400</v>
      </c>
      <c r="D175" s="1">
        <v>2100</v>
      </c>
      <c r="E175" s="5"/>
      <c r="F175" s="1"/>
      <c r="G175" s="1"/>
      <c r="H175" s="1"/>
      <c r="I175" s="11"/>
    </row>
    <row r="176" spans="1:11" x14ac:dyDescent="0.2">
      <c r="A176" s="10"/>
      <c r="B176" s="10"/>
      <c r="C176" s="1"/>
      <c r="D176" s="1"/>
      <c r="E176" s="5"/>
      <c r="F176" s="1"/>
      <c r="G176" s="1"/>
      <c r="H176" s="1"/>
      <c r="I176" s="11"/>
    </row>
    <row r="177" spans="1:9" x14ac:dyDescent="0.2">
      <c r="A177" s="4" t="s">
        <v>52</v>
      </c>
      <c r="B177" s="4"/>
      <c r="C177" s="1"/>
      <c r="D177" s="1"/>
      <c r="E177" s="5"/>
      <c r="F177" s="1"/>
      <c r="G177" s="1"/>
      <c r="H177" s="1"/>
      <c r="I177" s="11"/>
    </row>
    <row r="178" spans="1:9" x14ac:dyDescent="0.2">
      <c r="A178" s="10" t="s">
        <v>122</v>
      </c>
      <c r="B178" s="10"/>
      <c r="C178" s="1">
        <v>0</v>
      </c>
      <c r="D178" s="1">
        <v>0</v>
      </c>
      <c r="E178" s="5"/>
      <c r="F178" s="1"/>
      <c r="G178" s="1"/>
      <c r="H178" s="1"/>
      <c r="I178" s="11"/>
    </row>
    <row r="179" spans="1:9" x14ac:dyDescent="0.2">
      <c r="A179" s="10"/>
      <c r="B179" s="10"/>
      <c r="C179" s="1"/>
      <c r="D179" s="1"/>
      <c r="E179" s="5"/>
      <c r="F179" s="1"/>
      <c r="G179" s="1"/>
      <c r="H179" s="1"/>
      <c r="I179" s="11"/>
    </row>
    <row r="180" spans="1:9" x14ac:dyDescent="0.2">
      <c r="A180" s="4" t="s">
        <v>4</v>
      </c>
      <c r="B180" s="4"/>
      <c r="C180" s="1"/>
      <c r="D180" s="1"/>
      <c r="E180" s="5"/>
      <c r="F180" s="1"/>
      <c r="G180" s="1"/>
      <c r="H180" s="1"/>
      <c r="I180" s="1"/>
    </row>
    <row r="181" spans="1:9" x14ac:dyDescent="0.2">
      <c r="A181" s="10" t="s">
        <v>47</v>
      </c>
      <c r="B181" s="10"/>
      <c r="C181" s="1"/>
      <c r="D181" s="1">
        <v>2000</v>
      </c>
      <c r="E181" s="5"/>
      <c r="F181" s="1"/>
      <c r="G181" s="1"/>
      <c r="H181" s="1"/>
      <c r="I181" s="1"/>
    </row>
    <row r="182" spans="1:9" x14ac:dyDescent="0.2">
      <c r="A182" s="10" t="s">
        <v>48</v>
      </c>
      <c r="B182" s="10"/>
      <c r="C182" s="1">
        <v>0</v>
      </c>
      <c r="D182" s="1"/>
      <c r="E182" s="5"/>
      <c r="F182" s="1"/>
      <c r="G182" s="1"/>
      <c r="H182" s="1"/>
      <c r="I182" s="1"/>
    </row>
    <row r="183" spans="1:9" x14ac:dyDescent="0.2">
      <c r="A183" s="10" t="s">
        <v>51</v>
      </c>
      <c r="B183" s="10"/>
      <c r="C183" s="1">
        <v>12000</v>
      </c>
      <c r="D183" s="1"/>
      <c r="E183" s="5"/>
      <c r="F183" s="1"/>
      <c r="G183" s="1"/>
      <c r="H183" s="1"/>
      <c r="I183" s="1"/>
    </row>
    <row r="184" spans="1:9" x14ac:dyDescent="0.2">
      <c r="A184" s="10" t="s">
        <v>72</v>
      </c>
      <c r="B184" s="10"/>
      <c r="C184" s="1"/>
      <c r="D184" s="1">
        <v>1500</v>
      </c>
      <c r="E184" s="5"/>
      <c r="F184" s="1"/>
      <c r="G184" s="1"/>
      <c r="H184" s="1"/>
      <c r="I184" s="1"/>
    </row>
    <row r="185" spans="1:9" x14ac:dyDescent="0.2">
      <c r="A185" s="10" t="s">
        <v>148</v>
      </c>
      <c r="B185" s="10"/>
      <c r="C185" s="1">
        <v>1000</v>
      </c>
      <c r="D185" s="1"/>
      <c r="E185" s="5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5"/>
      <c r="F186" s="1"/>
      <c r="G186" s="1"/>
      <c r="H186" s="1"/>
      <c r="I186" s="1"/>
    </row>
    <row r="187" spans="1:9" s="14" customFormat="1" x14ac:dyDescent="0.2">
      <c r="A187" s="12" t="s">
        <v>55</v>
      </c>
      <c r="B187" s="12"/>
      <c r="C187" s="12">
        <f>SUM(C99:C186)</f>
        <v>224999.72</v>
      </c>
      <c r="D187" s="12">
        <f>SUM(D6:D186)</f>
        <v>284948.15384615387</v>
      </c>
      <c r="E187" s="13"/>
      <c r="F187" s="12"/>
      <c r="G187" s="12"/>
      <c r="H187" s="12"/>
      <c r="I187" s="12"/>
    </row>
    <row r="188" spans="1:9" x14ac:dyDescent="0.2">
      <c r="A188" s="8" t="s">
        <v>53</v>
      </c>
      <c r="B188" s="8"/>
      <c r="C188" s="1">
        <v>0</v>
      </c>
      <c r="D188" s="16"/>
      <c r="E188" s="5"/>
      <c r="F188" s="1"/>
      <c r="G188" s="1"/>
      <c r="H188" s="1"/>
      <c r="I188" s="1"/>
    </row>
    <row r="189" spans="1:9" x14ac:dyDescent="0.2">
      <c r="A189" s="8" t="s">
        <v>54</v>
      </c>
      <c r="B189" s="8"/>
      <c r="C189" s="16"/>
      <c r="D189" s="1">
        <f>C187-D187</f>
        <v>-59948.433846153872</v>
      </c>
      <c r="E189" s="15"/>
      <c r="F189" s="1"/>
      <c r="G189" s="1"/>
      <c r="H189" s="1"/>
      <c r="I189" s="1"/>
    </row>
    <row r="190" spans="1:9" x14ac:dyDescent="0.2">
      <c r="A190" s="8"/>
      <c r="B190" s="8"/>
      <c r="C190" s="12">
        <f>SUM(C187+C188)</f>
        <v>224999.72</v>
      </c>
      <c r="D190" s="12">
        <f>SUM(D187+D189)</f>
        <v>224999.72</v>
      </c>
      <c r="E190" s="15"/>
      <c r="F190" s="1"/>
      <c r="G190" s="1"/>
      <c r="H190" s="1"/>
      <c r="I190" s="1"/>
    </row>
    <row r="191" spans="1:9" s="9" customFormat="1" x14ac:dyDescent="0.2">
      <c r="A191" s="17"/>
      <c r="B191" s="17"/>
      <c r="C191" s="18"/>
      <c r="D191" s="20"/>
      <c r="E191" s="19"/>
      <c r="F191" s="20"/>
      <c r="G191" s="20"/>
      <c r="H191" s="20"/>
      <c r="I191" s="20"/>
    </row>
    <row r="192" spans="1:9" x14ac:dyDescent="0.2">
      <c r="A192" s="4" t="s">
        <v>177</v>
      </c>
      <c r="B192" s="4"/>
      <c r="C192" s="1">
        <v>747017.11</v>
      </c>
      <c r="D192" s="21"/>
      <c r="E192" s="19"/>
      <c r="F192" s="9"/>
      <c r="G192" s="9"/>
      <c r="H192" s="9"/>
      <c r="I192" s="9"/>
    </row>
    <row r="196" spans="1:4" x14ac:dyDescent="0.2">
      <c r="A196" s="56" t="s">
        <v>68</v>
      </c>
      <c r="B196" s="56"/>
      <c r="C196" s="57"/>
      <c r="D196" s="57"/>
    </row>
    <row r="197" spans="1:4" x14ac:dyDescent="0.2">
      <c r="A197" s="57" t="s">
        <v>82</v>
      </c>
      <c r="B197" s="57"/>
    </row>
    <row r="198" spans="1:4" x14ac:dyDescent="0.2">
      <c r="A198" s="6" t="s">
        <v>141</v>
      </c>
    </row>
  </sheetData>
  <mergeCells count="1">
    <mergeCell ref="E1:E101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86" fitToHeight="0" orientation="portrait" cellComments="asDisplayed" r:id="rId1"/>
  <headerFooter alignWithMargins="0">
    <oddHeader>&amp;CHochschülerinnen- und Hochschülerschaft an der Universität für Musik und darstellende Kunst Wien</oddHeader>
    <oddFooter xml:space="preserve">&amp;LJVA gem. § 11 Abs. 6 HS-WV 2019/20 Version 3&amp;R&amp;D &amp;T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7"/>
  <sheetViews>
    <sheetView zoomScale="90" zoomScaleNormal="90" zoomScaleSheetLayoutView="100" zoomScalePageLayoutView="110" workbookViewId="0">
      <pane ySplit="1" topLeftCell="A14" activePane="bottomLeft" state="frozen"/>
      <selection pane="bottomLeft" activeCell="A45" sqref="A45"/>
    </sheetView>
  </sheetViews>
  <sheetFormatPr baseColWidth="10" defaultColWidth="11.42578125" defaultRowHeight="12.75" x14ac:dyDescent="0.2"/>
  <cols>
    <col min="1" max="1" width="73" style="23" customWidth="1"/>
    <col min="2" max="2" width="19.85546875" style="23" customWidth="1"/>
    <col min="3" max="3" width="20.7109375" style="23" bestFit="1" customWidth="1"/>
    <col min="4" max="4" width="32.85546875" style="23" bestFit="1" customWidth="1"/>
    <col min="5" max="6" width="12.7109375" style="23" customWidth="1"/>
    <col min="7" max="7" width="12.5703125" style="23" bestFit="1" customWidth="1"/>
    <col min="8" max="16384" width="11.42578125" style="23"/>
  </cols>
  <sheetData>
    <row r="1" spans="1:7" ht="25.5" x14ac:dyDescent="0.2">
      <c r="A1" s="75"/>
      <c r="B1" s="75"/>
      <c r="C1" s="36"/>
      <c r="E1" s="45" t="s">
        <v>61</v>
      </c>
      <c r="F1" s="45" t="s">
        <v>62</v>
      </c>
    </row>
    <row r="2" spans="1:7" x14ac:dyDescent="0.2">
      <c r="A2" s="27" t="s">
        <v>6</v>
      </c>
      <c r="B2" s="24"/>
      <c r="C2" s="31"/>
      <c r="E2" s="32"/>
      <c r="F2" s="32"/>
    </row>
    <row r="3" spans="1:7" x14ac:dyDescent="0.2">
      <c r="A3" s="25" t="s">
        <v>7</v>
      </c>
      <c r="B3" s="22">
        <f>JVA_referatsbezogen!B3</f>
        <v>186000</v>
      </c>
      <c r="C3" s="37"/>
      <c r="E3" s="34">
        <f>B3</f>
        <v>186000</v>
      </c>
      <c r="F3" s="31"/>
    </row>
    <row r="4" spans="1:7" x14ac:dyDescent="0.2">
      <c r="A4" s="25" t="s">
        <v>8</v>
      </c>
      <c r="B4" s="22">
        <f>JVA_referatsbezogen!C183</f>
        <v>12000</v>
      </c>
      <c r="C4" s="37"/>
      <c r="E4" s="34">
        <f t="shared" ref="E4:E7" si="0">B4</f>
        <v>12000</v>
      </c>
      <c r="F4" s="31"/>
    </row>
    <row r="5" spans="1:7" x14ac:dyDescent="0.2">
      <c r="A5" s="25" t="s">
        <v>9</v>
      </c>
      <c r="B5" s="22">
        <v>0</v>
      </c>
      <c r="C5" s="37"/>
      <c r="E5" s="34">
        <f t="shared" si="0"/>
        <v>0</v>
      </c>
      <c r="F5" s="31"/>
    </row>
    <row r="6" spans="1:7" x14ac:dyDescent="0.2">
      <c r="A6" s="25" t="s">
        <v>10</v>
      </c>
      <c r="B6" s="22">
        <v>0</v>
      </c>
      <c r="C6" s="37"/>
      <c r="E6" s="34">
        <f t="shared" si="0"/>
        <v>0</v>
      </c>
      <c r="F6" s="31"/>
    </row>
    <row r="7" spans="1:7" x14ac:dyDescent="0.2">
      <c r="A7" s="25" t="s">
        <v>11</v>
      </c>
      <c r="B7" s="22">
        <f>JVA_referatsbezogen!C122+JVA_referatsbezogen!C159+JVA_referatsbezogen!C185</f>
        <v>22877.72</v>
      </c>
      <c r="C7" s="37"/>
      <c r="E7" s="34">
        <f t="shared" si="0"/>
        <v>22877.72</v>
      </c>
      <c r="F7" s="31"/>
    </row>
    <row r="8" spans="1:7" x14ac:dyDescent="0.2">
      <c r="A8" s="39" t="s">
        <v>12</v>
      </c>
      <c r="B8" s="40">
        <f>SUM(B3:B7)</f>
        <v>220877.72</v>
      </c>
      <c r="C8" s="35"/>
      <c r="E8" s="31"/>
      <c r="F8" s="31"/>
    </row>
    <row r="9" spans="1:7" x14ac:dyDescent="0.2">
      <c r="A9" s="27"/>
      <c r="B9" s="22"/>
      <c r="C9" s="37"/>
      <c r="E9" s="31"/>
      <c r="F9" s="31"/>
      <c r="G9" s="67"/>
    </row>
    <row r="10" spans="1:7" ht="25.5" x14ac:dyDescent="0.2">
      <c r="A10" s="27" t="s">
        <v>13</v>
      </c>
      <c r="B10" s="22"/>
      <c r="C10" s="37"/>
      <c r="E10" s="31"/>
      <c r="F10" s="31"/>
    </row>
    <row r="11" spans="1:7" x14ac:dyDescent="0.2">
      <c r="A11" s="25" t="s">
        <v>14</v>
      </c>
      <c r="B11" s="22"/>
      <c r="C11" s="37"/>
      <c r="E11" s="31"/>
      <c r="F11" s="31"/>
    </row>
    <row r="12" spans="1:7" x14ac:dyDescent="0.2">
      <c r="A12" s="26" t="s">
        <v>15</v>
      </c>
      <c r="B12" s="22">
        <f>JVA_referatsbezogen!D105</f>
        <v>32144</v>
      </c>
      <c r="C12" s="37"/>
      <c r="E12" s="31"/>
      <c r="F12" s="34">
        <f>B12</f>
        <v>32144</v>
      </c>
    </row>
    <row r="13" spans="1:7" ht="25.5" x14ac:dyDescent="0.2">
      <c r="A13" s="26" t="s">
        <v>16</v>
      </c>
      <c r="B13" s="22">
        <f>JVA_referatsbezogen!D107</f>
        <v>491.82</v>
      </c>
      <c r="C13" s="37"/>
      <c r="E13" s="31"/>
      <c r="F13" s="34">
        <f t="shared" ref="F13:F19" si="1">B13</f>
        <v>491.82</v>
      </c>
    </row>
    <row r="14" spans="1:7" ht="25.5" x14ac:dyDescent="0.2">
      <c r="A14" s="26" t="s">
        <v>17</v>
      </c>
      <c r="B14" s="22">
        <f>JVA_referatsbezogen!D106</f>
        <v>8158.82</v>
      </c>
      <c r="C14" s="37"/>
      <c r="E14" s="31"/>
      <c r="F14" s="34">
        <f t="shared" si="1"/>
        <v>8158.82</v>
      </c>
    </row>
    <row r="15" spans="1:7" x14ac:dyDescent="0.2">
      <c r="A15" s="26" t="s">
        <v>18</v>
      </c>
      <c r="B15" s="22">
        <v>0</v>
      </c>
      <c r="C15" s="37"/>
      <c r="E15" s="31"/>
      <c r="F15" s="34">
        <f t="shared" si="1"/>
        <v>0</v>
      </c>
    </row>
    <row r="16" spans="1:7" x14ac:dyDescent="0.2">
      <c r="A16" s="28" t="s">
        <v>59</v>
      </c>
      <c r="B16" s="30">
        <f>JVA_referatsbezogen!D108</f>
        <v>0</v>
      </c>
      <c r="C16" s="38"/>
      <c r="E16" s="31"/>
      <c r="F16" s="51">
        <f t="shared" si="1"/>
        <v>0</v>
      </c>
    </row>
    <row r="17" spans="1:6" x14ac:dyDescent="0.2">
      <c r="A17" s="25" t="s">
        <v>19</v>
      </c>
      <c r="B17" s="22">
        <f>JVA_referatsbezogen!D11+JVA_referatsbezogen!D18+JVA_referatsbezogen!D25+JVA_referatsbezogen!D32+JVA_referatsbezogen!D39+JVA_referatsbezogen!D46+JVA_referatsbezogen!D53+JVA_referatsbezogen!D60+JVA_referatsbezogen!D67+JVA_referatsbezogen!D74+JVA_referatsbezogen!D81+JVA_referatsbezogen!D88+JVA_referatsbezogen!D95+JVA_referatsbezogen!D111+JVA_referatsbezogen!D112+JVA_referatsbezogen!D113+JVA_referatsbezogen!D118+JVA_referatsbezogen!D119+JVA_referatsbezogen!D120+JVA_referatsbezogen!D126+JVA_referatsbezogen!D127+JVA_referatsbezogen!D128+JVA_referatsbezogen!D132+JVA_referatsbezogen!D133+JVA_referatsbezogen!D138+JVA_referatsbezogen!D142+JVA_referatsbezogen!D143+JVA_referatsbezogen!D147+JVA_referatsbezogen!D148+JVA_referatsbezogen!D149+JVA_referatsbezogen!D153+JVA_referatsbezogen!D154+JVA_referatsbezogen!D155+JVA_referatsbezogen!D162+JVA_referatsbezogen!D163+JVA_referatsbezogen!D164+JVA_referatsbezogen!D165+JVA_referatsbezogen!D166+JVA_referatsbezogen!D171</f>
        <v>67050</v>
      </c>
      <c r="C17" s="37"/>
      <c r="E17" s="31"/>
      <c r="F17" s="34">
        <f t="shared" si="1"/>
        <v>67050</v>
      </c>
    </row>
    <row r="18" spans="1:6" x14ac:dyDescent="0.2">
      <c r="A18" s="25" t="s">
        <v>20</v>
      </c>
      <c r="B18" s="22">
        <v>0</v>
      </c>
      <c r="C18" s="37"/>
      <c r="E18" s="31"/>
      <c r="F18" s="34">
        <f t="shared" si="1"/>
        <v>0</v>
      </c>
    </row>
    <row r="19" spans="1:6" x14ac:dyDescent="0.2">
      <c r="A19" s="25" t="s">
        <v>21</v>
      </c>
      <c r="B19" s="22">
        <f>JVA_referatsbezogen!D12+JVA_referatsbezogen!D19+JVA_referatsbezogen!D26+JVA_referatsbezogen!D33+JVA_referatsbezogen!D40+JVA_referatsbezogen!D47+JVA_referatsbezogen!D54+JVA_referatsbezogen!D61+JVA_referatsbezogen!D68+JVA_referatsbezogen!D75+JVA_referatsbezogen!D82+JVA_referatsbezogen!D89+JVA_referatsbezogen!D96+JVA_referatsbezogen!D114+JVA_referatsbezogen!D115+JVA_referatsbezogen!D121+JVA_referatsbezogen!D129+JVA_referatsbezogen!D135+JVA_referatsbezogen!D139+JVA_referatsbezogen!D144+JVA_referatsbezogen!D150+JVA_referatsbezogen!D156+JVA_referatsbezogen!D158+JVA_referatsbezogen!D167+JVA_referatsbezogen!D168+JVA_referatsbezogen!D172</f>
        <v>154223.51384615386</v>
      </c>
      <c r="C19" s="37"/>
      <c r="E19" s="31"/>
      <c r="F19" s="34">
        <f t="shared" si="1"/>
        <v>154223.51384615386</v>
      </c>
    </row>
    <row r="20" spans="1:6" x14ac:dyDescent="0.2">
      <c r="A20" s="25" t="s">
        <v>22</v>
      </c>
      <c r="B20" s="33">
        <f>JVA_referatsbezogen!D123</f>
        <v>12000</v>
      </c>
      <c r="C20" s="35"/>
      <c r="E20" s="31"/>
      <c r="F20" s="52">
        <v>12000</v>
      </c>
    </row>
    <row r="21" spans="1:6" x14ac:dyDescent="0.2">
      <c r="A21" s="39" t="s">
        <v>23</v>
      </c>
      <c r="B21" s="40">
        <f>SUM(B12:B20)</f>
        <v>274068.15384615387</v>
      </c>
      <c r="C21" s="35"/>
      <c r="E21" s="31"/>
      <c r="F21" s="31"/>
    </row>
    <row r="22" spans="1:6" x14ac:dyDescent="0.2">
      <c r="A22" s="27"/>
      <c r="B22" s="22"/>
      <c r="C22" s="37"/>
      <c r="E22" s="31"/>
      <c r="F22" s="31"/>
    </row>
    <row r="23" spans="1:6" x14ac:dyDescent="0.2">
      <c r="A23" s="39" t="s">
        <v>24</v>
      </c>
      <c r="B23" s="40">
        <f>B8-B21</f>
        <v>-53190.433846153872</v>
      </c>
      <c r="C23" s="35"/>
      <c r="E23" s="31"/>
      <c r="F23" s="31"/>
    </row>
    <row r="24" spans="1:6" x14ac:dyDescent="0.2">
      <c r="A24" s="27"/>
      <c r="B24" s="22"/>
      <c r="C24" s="37"/>
      <c r="E24" s="31"/>
      <c r="F24" s="31"/>
    </row>
    <row r="25" spans="1:6" x14ac:dyDescent="0.2">
      <c r="A25" s="27" t="s">
        <v>25</v>
      </c>
      <c r="B25" s="22">
        <f>JVA_referatsbezogen!C175</f>
        <v>1400</v>
      </c>
      <c r="C25" s="37"/>
      <c r="E25" s="34">
        <f>B25</f>
        <v>1400</v>
      </c>
      <c r="F25" s="34"/>
    </row>
    <row r="26" spans="1:6" x14ac:dyDescent="0.2">
      <c r="A26" s="27" t="s">
        <v>26</v>
      </c>
      <c r="B26" s="22">
        <f>JVA_referatsbezogen!D175</f>
        <v>2100</v>
      </c>
      <c r="C26" s="37"/>
      <c r="E26" s="31"/>
      <c r="F26" s="34">
        <f t="shared" ref="F26" si="2">B26</f>
        <v>2100</v>
      </c>
    </row>
    <row r="27" spans="1:6" x14ac:dyDescent="0.2">
      <c r="A27" s="39" t="s">
        <v>27</v>
      </c>
      <c r="B27" s="40">
        <f>B25-B26</f>
        <v>-700</v>
      </c>
      <c r="C27" s="35"/>
      <c r="E27" s="31"/>
      <c r="F27" s="31"/>
    </row>
    <row r="28" spans="1:6" x14ac:dyDescent="0.2">
      <c r="A28" s="27"/>
      <c r="B28" s="22"/>
      <c r="C28" s="37"/>
      <c r="E28" s="31"/>
      <c r="F28" s="31"/>
    </row>
    <row r="29" spans="1:6" ht="25.5" x14ac:dyDescent="0.2">
      <c r="A29" s="27" t="s">
        <v>28</v>
      </c>
      <c r="B29" s="22">
        <f>JVA_referatsbezogen!C178+JVA_referatsbezogen!C179</f>
        <v>0</v>
      </c>
      <c r="C29" s="37"/>
      <c r="E29" s="34">
        <f>B29</f>
        <v>0</v>
      </c>
      <c r="F29" s="34"/>
    </row>
    <row r="30" spans="1:6" ht="25.5" x14ac:dyDescent="0.2">
      <c r="A30" s="27" t="s">
        <v>29</v>
      </c>
      <c r="B30" s="22">
        <f>JVA_referatsbezogen!D178+JVA_referatsbezogen!D179</f>
        <v>0</v>
      </c>
      <c r="C30" s="37"/>
      <c r="E30" s="31"/>
      <c r="F30" s="34">
        <f t="shared" ref="F30" si="3">B30</f>
        <v>0</v>
      </c>
    </row>
    <row r="31" spans="1:6" ht="25.5" x14ac:dyDescent="0.2">
      <c r="A31" s="39" t="s">
        <v>30</v>
      </c>
      <c r="B31" s="40">
        <f>B29-B30</f>
        <v>0</v>
      </c>
      <c r="C31" s="35"/>
      <c r="E31" s="31"/>
      <c r="F31" s="31"/>
    </row>
    <row r="32" spans="1:6" x14ac:dyDescent="0.2">
      <c r="A32" s="27"/>
      <c r="B32" s="22"/>
      <c r="C32" s="37"/>
      <c r="E32" s="31"/>
      <c r="F32" s="31"/>
    </row>
    <row r="33" spans="1:6" x14ac:dyDescent="0.2">
      <c r="A33" s="27" t="s">
        <v>31</v>
      </c>
      <c r="B33" s="22">
        <f>JVA_referatsbezogen!C182</f>
        <v>0</v>
      </c>
      <c r="C33" s="37"/>
      <c r="E33" s="34">
        <f>B33</f>
        <v>0</v>
      </c>
      <c r="F33" s="34"/>
    </row>
    <row r="34" spans="1:6" x14ac:dyDescent="0.2">
      <c r="A34" s="27" t="s">
        <v>32</v>
      </c>
      <c r="B34" s="22">
        <f>JVA_referatsbezogen!D181</f>
        <v>2000</v>
      </c>
      <c r="C34" s="37"/>
      <c r="E34" s="31"/>
      <c r="F34" s="34">
        <f t="shared" ref="F34" si="4">B34</f>
        <v>2000</v>
      </c>
    </row>
    <row r="35" spans="1:6" x14ac:dyDescent="0.2">
      <c r="A35" s="39" t="s">
        <v>33</v>
      </c>
      <c r="B35" s="40">
        <f>B33-B34</f>
        <v>-2000</v>
      </c>
      <c r="C35" s="35"/>
      <c r="E35" s="31"/>
      <c r="F35" s="31"/>
    </row>
    <row r="36" spans="1:6" x14ac:dyDescent="0.2">
      <c r="A36" s="27"/>
      <c r="B36" s="22"/>
      <c r="C36" s="37"/>
      <c r="E36" s="31"/>
      <c r="F36" s="31"/>
    </row>
    <row r="37" spans="1:6" x14ac:dyDescent="0.2">
      <c r="A37" s="27" t="s">
        <v>34</v>
      </c>
      <c r="B37" s="22">
        <f>JVA_referatsbezogen!D184</f>
        <v>1500</v>
      </c>
      <c r="C37" s="37"/>
      <c r="E37" s="31"/>
      <c r="F37" s="34">
        <f t="shared" ref="F37" si="5">B37</f>
        <v>1500</v>
      </c>
    </row>
    <row r="38" spans="1:6" ht="25.5" x14ac:dyDescent="0.2">
      <c r="A38" s="39" t="s">
        <v>35</v>
      </c>
      <c r="B38" s="40">
        <f>B23+B27+B31+B35-B37</f>
        <v>-57390.433846153872</v>
      </c>
      <c r="C38" s="35"/>
    </row>
    <row r="39" spans="1:6" x14ac:dyDescent="0.2">
      <c r="A39" s="27"/>
      <c r="B39" s="22"/>
      <c r="C39" s="37"/>
    </row>
    <row r="40" spans="1:6" x14ac:dyDescent="0.2">
      <c r="A40" s="27" t="s">
        <v>36</v>
      </c>
      <c r="B40" s="22">
        <f>JVA_referatsbezogen!D189</f>
        <v>-59948.433846153872</v>
      </c>
      <c r="C40" s="37"/>
    </row>
    <row r="41" spans="1:6" x14ac:dyDescent="0.2">
      <c r="A41" s="27" t="s">
        <v>37</v>
      </c>
      <c r="B41" s="22">
        <f>JVA_referatsbezogen!C188</f>
        <v>0</v>
      </c>
      <c r="C41" s="37"/>
    </row>
    <row r="42" spans="1:6" x14ac:dyDescent="0.2">
      <c r="A42" s="39" t="s">
        <v>38</v>
      </c>
      <c r="B42" s="40">
        <f>B38-B40+B41</f>
        <v>2558</v>
      </c>
      <c r="C42" s="35"/>
    </row>
    <row r="43" spans="1:6" x14ac:dyDescent="0.2">
      <c r="B43" s="41">
        <f>B20</f>
        <v>12000</v>
      </c>
      <c r="C43" s="42" t="s">
        <v>65</v>
      </c>
      <c r="E43" s="44">
        <f>SUM(E3:E37)</f>
        <v>222277.72</v>
      </c>
      <c r="F43" s="44">
        <f>SUM(F3:F37)</f>
        <v>279668.15384615387</v>
      </c>
    </row>
    <row r="44" spans="1:6" x14ac:dyDescent="0.2">
      <c r="B44" s="43">
        <f>-JVA_referatsbezogen!D123</f>
        <v>-12000</v>
      </c>
      <c r="C44" s="42" t="s">
        <v>64</v>
      </c>
    </row>
    <row r="45" spans="1:6" s="50" customFormat="1" ht="25.5" x14ac:dyDescent="0.2">
      <c r="A45" s="46" t="s">
        <v>63</v>
      </c>
      <c r="B45" s="47">
        <f>SUM(B42:B44)</f>
        <v>2558</v>
      </c>
      <c r="C45" s="48" t="s">
        <v>66</v>
      </c>
      <c r="D45" s="49" t="s">
        <v>67</v>
      </c>
      <c r="E45" s="47">
        <f>E43-JVA_referatsbezogen!C187</f>
        <v>-2722</v>
      </c>
      <c r="F45" s="47">
        <f>F43-JVA_referatsbezogen!D187</f>
        <v>-5280</v>
      </c>
    </row>
    <row r="47" spans="1:6" x14ac:dyDescent="0.2">
      <c r="A47" s="4" t="s">
        <v>152</v>
      </c>
      <c r="B47" s="4"/>
      <c r="C47" s="1">
        <v>679068.72</v>
      </c>
    </row>
  </sheetData>
  <mergeCells count="1">
    <mergeCell ref="A1:B1"/>
  </mergeCells>
  <printOptions horizontalCentered="1" verticalCentered="1"/>
  <pageMargins left="0.78740157480314965" right="0.23622047244094491" top="0.78740157480314965" bottom="0.78740157480314965" header="0.31496062992125984" footer="0.31496062992125984"/>
  <pageSetup paperSize="9" scale="61" orientation="landscape" cellComments="asDisplayed" r:id="rId1"/>
  <headerFooter alignWithMargins="0">
    <oddHeader>&amp;CBezeichnung der Hochschülerinnen- und Hocchschülerschaft</oddHeader>
    <oddFooter xml:space="preserve">&amp;LBeispielfall Überleitung JVA gem. § 11 Abs. 6 HS-WV&amp;R&amp;D &amp;T </oddFooter>
  </headerFooter>
  <rowBreaks count="2" manualBreakCount="2">
    <brk id="16" max="16383" man="1"/>
    <brk id="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Kurzbeschreibung</vt:lpstr>
      <vt:lpstr>JVA_referatsbezogen</vt:lpstr>
      <vt:lpstr>JVA_Gebarungserfolgsrechnung</vt:lpstr>
      <vt:lpstr>JVA_referatsbezogen!Druckbereich</vt:lpstr>
      <vt:lpstr>JVA_referatsbezogen!Drucktitel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Riegler, Christian</dc:creator>
  <cp:lastModifiedBy>Wolf</cp:lastModifiedBy>
  <cp:lastPrinted>2020-06-08T08:07:46Z</cp:lastPrinted>
  <dcterms:created xsi:type="dcterms:W3CDTF">2006-06-20T09:20:10Z</dcterms:created>
  <dcterms:modified xsi:type="dcterms:W3CDTF">2021-10-05T19:38:30Z</dcterms:modified>
</cp:coreProperties>
</file>